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updateLinks="always" codeName="ThisWorkbook"/>
  <mc:AlternateContent xmlns:mc="http://schemas.openxmlformats.org/markup-compatibility/2006">
    <mc:Choice Requires="x15">
      <x15ac:absPath xmlns:x15ac="http://schemas.microsoft.com/office/spreadsheetml/2010/11/ac" url="C:\Users\david\Documents\sites\bizpep\downloads\"/>
    </mc:Choice>
  </mc:AlternateContent>
  <xr:revisionPtr revIDLastSave="0" documentId="13_ncr:1_{DF71746F-72DD-44B1-AE39-F3352F3EE84A}" xr6:coauthVersionLast="47" xr6:coauthVersionMax="47" xr10:uidLastSave="{00000000-0000-0000-0000-000000000000}"/>
  <workbookProtection workbookAlgorithmName="SHA-512" workbookHashValue="0vXnOOpXmKN8kbRWbx5Q469+WgPi4nHMsCC9WyEVRKb7Rh+zXc0MgAP30NCKiGBxyygRJTyhy8U8nVJbXERRvg==" workbookSaltValue="cTAeMlTim47+m8iM25V77A==" workbookSpinCount="100000" lockStructure="1"/>
  <bookViews>
    <workbookView xWindow="-120" yWindow="-120" windowWidth="20730" windowHeight="11760" tabRatio="599" xr2:uid="{00000000-000D-0000-FFFF-FFFF00000000}"/>
  </bookViews>
  <sheets>
    <sheet name="Welcome" sheetId="51" r:id="rId1"/>
    <sheet name="Input" sheetId="34" r:id="rId2"/>
    <sheet name="Current Price Breakeven Chart" sheetId="28" r:id="rId3"/>
    <sheet name="Increased Price Breakeven Chart" sheetId="36" r:id="rId4"/>
    <sheet name="Decreased Price Breakeven Chart" sheetId="38" r:id="rId5"/>
    <sheet name="Price Analysis Chart" sheetId="37" r:id="rId6"/>
    <sheet name="Optimum Price Breakeven Chart" sheetId="39" r:id="rId7"/>
    <sheet name="Extended Price Analysis Chart" sheetId="40" r:id="rId8"/>
    <sheet name="Breakeven Tables" sheetId="41" r:id="rId9"/>
    <sheet name="Instructions" sheetId="30" r:id="rId10"/>
    <sheet name="Worksheet" sheetId="42" state="hidden" r:id="rId11"/>
    <sheet name="scratch" sheetId="50" state="hidden" r:id="rId12"/>
  </sheets>
  <externalReferences>
    <externalReference r:id="rId13"/>
    <externalReference r:id="rId14"/>
    <externalReference r:id="rId15"/>
  </externalReferences>
  <definedNames>
    <definedName name="buyurl">Welcome!$B$13</definedName>
    <definedName name="copy" localSheetId="11">[1]Welcome!$B$24</definedName>
    <definedName name="copy">Welcome!$B$24</definedName>
    <definedName name="EvaDate">#REF!</definedName>
    <definedName name="EvaDays">#REF!</definedName>
    <definedName name="ExpenseAccount" localSheetId="11">[2]Accounts!$F$6:$F$206</definedName>
    <definedName name="ExpenseAccount" localSheetId="0">[2]Accounts!$F$6:$F$206</definedName>
    <definedName name="ExpenseAccount">[3]Accounts!$F$6:$F$206</definedName>
    <definedName name="ExpenseTax" localSheetId="11">[2]Tax!$E$6:$E$206</definedName>
    <definedName name="ExpenseTax" localSheetId="0">[2]Tax!$E$6:$E$206</definedName>
    <definedName name="ExpenseTax">[3]Tax!$E$6:$E$206</definedName>
    <definedName name="inbusname">Input!$C$9</definedName>
    <definedName name="inbusrev">Input!$C$10</definedName>
    <definedName name="IncomeAccount" localSheetId="11">[2]Accounts!$B$6:$B$206</definedName>
    <definedName name="IncomeAccount" localSheetId="0">[2]Accounts!$B$6:$B$206</definedName>
    <definedName name="IncomeAccount">[3]Accounts!$B$6:$B$206</definedName>
    <definedName name="IncomeTax" localSheetId="11">[2]Tax!$B$6:$B$206</definedName>
    <definedName name="IncomeTax" localSheetId="0">[2]Tax!$B$6:$B$206</definedName>
    <definedName name="IncomeTax">[3]Tax!$B$6:$B$206</definedName>
    <definedName name="infixcost">Input!$C$18</definedName>
    <definedName name="inmonper">Input!$C$16</definedName>
    <definedName name="inprice">Input!$C$13:$C$14</definedName>
    <definedName name="invarcost">Input!$C$17</definedName>
    <definedName name="licCode">Welcome!$C$19</definedName>
    <definedName name="licEmail">Welcome!$C$18</definedName>
    <definedName name="_xlnm.Print_Area" localSheetId="8">'Breakeven Tables'!$A$1:$H$58</definedName>
    <definedName name="_xlnm.Print_Area" localSheetId="1">Input!$A$1:$I$89</definedName>
    <definedName name="_xlnm.Print_Area" localSheetId="9">Instructions!$B$1:$D$55</definedName>
    <definedName name="status" localSheetId="11">scratch!$C$56</definedName>
    <definedName name="status" localSheetId="0">[2]scratch!$C$56</definedName>
    <definedName name="Status">#REF!</definedName>
    <definedName name="title" localSheetId="11">[1]Welcome!$B$1</definedName>
    <definedName name="title">Welcome!$B$1</definedName>
    <definedName name="validTo">Welcome!$C$20</definedName>
    <definedName name="welord">#REF!</definedName>
  </definedNames>
  <calcPr calcId="191029"/>
  <customWorkbookViews>
    <customWorkbookView name="Decision Assistant" guid="{5C56E142-F65F-11D3-8364-85A39FD5096C}" maximized="1" windowWidth="794" windowHeight="437" tabRatio="599"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4" l="1"/>
  <c r="B3" i="41"/>
  <c r="B2" i="30"/>
  <c r="B46" i="30"/>
  <c r="B49" i="41"/>
  <c r="B80" i="34"/>
  <c r="C107" i="50"/>
  <c r="C106" i="50"/>
  <c r="C105" i="50"/>
  <c r="C104" i="50"/>
  <c r="C103" i="50"/>
  <c r="C102" i="50"/>
  <c r="C101" i="50"/>
  <c r="C100" i="50"/>
  <c r="C99" i="50"/>
  <c r="C98" i="50"/>
  <c r="C97" i="50"/>
  <c r="C96" i="50"/>
  <c r="C95" i="50"/>
  <c r="C94" i="50"/>
  <c r="C93" i="50"/>
  <c r="C92" i="50"/>
  <c r="C91" i="50"/>
  <c r="C90" i="50"/>
  <c r="C89" i="50"/>
  <c r="C88" i="50"/>
  <c r="C87" i="50"/>
  <c r="C86" i="50"/>
  <c r="C85" i="50"/>
  <c r="C84" i="50"/>
  <c r="C83" i="50"/>
  <c r="C82" i="50"/>
  <c r="C81" i="50"/>
  <c r="C80" i="50"/>
  <c r="C79" i="50"/>
  <c r="C78" i="50"/>
  <c r="C77" i="50"/>
  <c r="C76" i="50"/>
  <c r="C75" i="50"/>
  <c r="C74" i="50"/>
  <c r="C73" i="50"/>
  <c r="C72" i="50"/>
  <c r="C71" i="50"/>
  <c r="C70" i="50"/>
  <c r="C69" i="50"/>
  <c r="C68" i="50"/>
  <c r="C67" i="50"/>
  <c r="C66" i="50"/>
  <c r="C65" i="50"/>
  <c r="C64" i="50"/>
  <c r="C63" i="50"/>
  <c r="C62" i="50"/>
  <c r="C61" i="50"/>
  <c r="C60" i="50"/>
  <c r="C59" i="50"/>
  <c r="C58" i="50"/>
  <c r="B54" i="50"/>
  <c r="B53" i="50"/>
  <c r="G58" i="50"/>
  <c r="H58" i="50" s="1"/>
  <c r="I58" i="50" s="1"/>
  <c r="J58" i="50" s="1"/>
  <c r="B58" i="50"/>
  <c r="D58" i="50" s="1"/>
  <c r="E58" i="50" s="1"/>
  <c r="D46" i="50"/>
  <c r="D45" i="50"/>
  <c r="D44" i="50"/>
  <c r="D43" i="50"/>
  <c r="B43" i="50"/>
  <c r="B44" i="50" s="1"/>
  <c r="D42" i="50"/>
  <c r="B42" i="50"/>
  <c r="E42" i="50" l="1"/>
  <c r="B45" i="50"/>
  <c r="E44" i="50"/>
  <c r="E43" i="50"/>
  <c r="B59" i="50"/>
  <c r="G59" i="50"/>
  <c r="D59" i="50" l="1"/>
  <c r="E59" i="50" s="1"/>
  <c r="B60" i="50"/>
  <c r="B46" i="50"/>
  <c r="E46" i="50" s="1"/>
  <c r="E45" i="50"/>
  <c r="E41" i="50" s="1"/>
  <c r="H59" i="50"/>
  <c r="I59" i="50" s="1"/>
  <c r="J59" i="50" s="1"/>
  <c r="G60" i="50"/>
  <c r="D60" i="50" l="1"/>
  <c r="E60" i="50" s="1"/>
  <c r="B61" i="50"/>
  <c r="H60" i="50"/>
  <c r="I60" i="50" s="1"/>
  <c r="J60" i="50" s="1"/>
  <c r="G61" i="50"/>
  <c r="D61" i="50" l="1"/>
  <c r="E61" i="50" s="1"/>
  <c r="B62" i="50"/>
  <c r="H61" i="50"/>
  <c r="I61" i="50" s="1"/>
  <c r="J61" i="50" s="1"/>
  <c r="G62" i="50"/>
  <c r="D62" i="50" l="1"/>
  <c r="E62" i="50" s="1"/>
  <c r="B63" i="50"/>
  <c r="H62" i="50"/>
  <c r="I62" i="50" s="1"/>
  <c r="J62" i="50" s="1"/>
  <c r="G63" i="50"/>
  <c r="H63" i="50" l="1"/>
  <c r="I63" i="50" s="1"/>
  <c r="J63" i="50" s="1"/>
  <c r="G64" i="50"/>
  <c r="D63" i="50"/>
  <c r="E63" i="50" s="1"/>
  <c r="B64" i="50"/>
  <c r="H64" i="50" l="1"/>
  <c r="I64" i="50" s="1"/>
  <c r="J64" i="50" s="1"/>
  <c r="G65" i="50"/>
  <c r="D64" i="50"/>
  <c r="E64" i="50" s="1"/>
  <c r="B65" i="50"/>
  <c r="H65" i="50" l="1"/>
  <c r="I65" i="50" s="1"/>
  <c r="G66" i="50"/>
  <c r="J65" i="50"/>
  <c r="D65" i="50"/>
  <c r="E65" i="50" s="1"/>
  <c r="B66" i="50"/>
  <c r="G67" i="50" l="1"/>
  <c r="H66" i="50"/>
  <c r="I66" i="50" s="1"/>
  <c r="J66" i="50" s="1"/>
  <c r="B67" i="50"/>
  <c r="D66" i="50"/>
  <c r="E66" i="50" s="1"/>
  <c r="B68" i="50" l="1"/>
  <c r="D67" i="50"/>
  <c r="E67" i="50" s="1"/>
  <c r="H67" i="50"/>
  <c r="I67" i="50" s="1"/>
  <c r="J67" i="50" s="1"/>
  <c r="G68" i="50"/>
  <c r="G69" i="50" l="1"/>
  <c r="H68" i="50"/>
  <c r="I68" i="50" s="1"/>
  <c r="J68" i="50" s="1"/>
  <c r="B69" i="50"/>
  <c r="D68" i="50"/>
  <c r="E68" i="50" s="1"/>
  <c r="B70" i="50" l="1"/>
  <c r="D69" i="50"/>
  <c r="E69" i="50" s="1"/>
  <c r="J69" i="50"/>
  <c r="H69" i="50"/>
  <c r="I69" i="50" s="1"/>
  <c r="G70" i="50"/>
  <c r="H70" i="50" l="1"/>
  <c r="I70" i="50" s="1"/>
  <c r="J70" i="50" s="1"/>
  <c r="G71" i="50"/>
  <c r="D70" i="50"/>
  <c r="E70" i="50" s="1"/>
  <c r="B71" i="50"/>
  <c r="H71" i="50" l="1"/>
  <c r="I71" i="50" s="1"/>
  <c r="J71" i="50" s="1"/>
  <c r="G72" i="50"/>
  <c r="D71" i="50"/>
  <c r="E71" i="50" s="1"/>
  <c r="B72" i="50"/>
  <c r="H72" i="50" l="1"/>
  <c r="I72" i="50" s="1"/>
  <c r="J72" i="50" s="1"/>
  <c r="G73" i="50"/>
  <c r="D72" i="50"/>
  <c r="E72" i="50" s="1"/>
  <c r="B73" i="50"/>
  <c r="H73" i="50" l="1"/>
  <c r="I73" i="50" s="1"/>
  <c r="J73" i="50" s="1"/>
  <c r="G74" i="50"/>
  <c r="D73" i="50"/>
  <c r="E73" i="50" s="1"/>
  <c r="B74" i="50"/>
  <c r="H74" i="50" l="1"/>
  <c r="I74" i="50" s="1"/>
  <c r="J74" i="50" s="1"/>
  <c r="G75" i="50"/>
  <c r="D74" i="50"/>
  <c r="E74" i="50" s="1"/>
  <c r="B75" i="50"/>
  <c r="H75" i="50" l="1"/>
  <c r="I75" i="50" s="1"/>
  <c r="J75" i="50" s="1"/>
  <c r="G76" i="50"/>
  <c r="D75" i="50"/>
  <c r="E75" i="50" s="1"/>
  <c r="B76" i="50"/>
  <c r="H76" i="50" l="1"/>
  <c r="I76" i="50" s="1"/>
  <c r="J76" i="50" s="1"/>
  <c r="G77" i="50"/>
  <c r="D76" i="50"/>
  <c r="E76" i="50" s="1"/>
  <c r="B77" i="50"/>
  <c r="H77" i="50" l="1"/>
  <c r="I77" i="50" s="1"/>
  <c r="J77" i="50" s="1"/>
  <c r="G78" i="50"/>
  <c r="D77" i="50"/>
  <c r="E77" i="50" s="1"/>
  <c r="B78" i="50"/>
  <c r="H78" i="50" l="1"/>
  <c r="I78" i="50" s="1"/>
  <c r="J78" i="50" s="1"/>
  <c r="G79" i="50"/>
  <c r="D78" i="50"/>
  <c r="E78" i="50" s="1"/>
  <c r="B79" i="50"/>
  <c r="H79" i="50" l="1"/>
  <c r="I79" i="50" s="1"/>
  <c r="J79" i="50" s="1"/>
  <c r="G80" i="50"/>
  <c r="D79" i="50"/>
  <c r="E79" i="50" s="1"/>
  <c r="B80" i="50"/>
  <c r="H80" i="50" l="1"/>
  <c r="I80" i="50" s="1"/>
  <c r="J80" i="50" s="1"/>
  <c r="G81" i="50"/>
  <c r="D80" i="50"/>
  <c r="E80" i="50" s="1"/>
  <c r="B81" i="50"/>
  <c r="H81" i="50" l="1"/>
  <c r="I81" i="50" s="1"/>
  <c r="J81" i="50" s="1"/>
  <c r="G82" i="50"/>
  <c r="D81" i="50"/>
  <c r="E81" i="50" s="1"/>
  <c r="B82" i="50"/>
  <c r="H82" i="50" l="1"/>
  <c r="I82" i="50" s="1"/>
  <c r="J82" i="50" s="1"/>
  <c r="G83" i="50"/>
  <c r="D82" i="50"/>
  <c r="E82" i="50" s="1"/>
  <c r="B83" i="50"/>
  <c r="H83" i="50" l="1"/>
  <c r="I83" i="50" s="1"/>
  <c r="J83" i="50" s="1"/>
  <c r="G84" i="50"/>
  <c r="D83" i="50"/>
  <c r="E83" i="50" s="1"/>
  <c r="B84" i="50"/>
  <c r="H84" i="50" l="1"/>
  <c r="I84" i="50" s="1"/>
  <c r="J84" i="50" s="1"/>
  <c r="G85" i="50"/>
  <c r="D84" i="50"/>
  <c r="E84" i="50" s="1"/>
  <c r="B85" i="50"/>
  <c r="H85" i="50" l="1"/>
  <c r="I85" i="50" s="1"/>
  <c r="J85" i="50" s="1"/>
  <c r="G86" i="50"/>
  <c r="D85" i="50"/>
  <c r="E85" i="50" s="1"/>
  <c r="B86" i="50"/>
  <c r="H86" i="50" l="1"/>
  <c r="I86" i="50" s="1"/>
  <c r="J86" i="50" s="1"/>
  <c r="G87" i="50"/>
  <c r="D86" i="50"/>
  <c r="E86" i="50" s="1"/>
  <c r="B87" i="50"/>
  <c r="H87" i="50" l="1"/>
  <c r="I87" i="50" s="1"/>
  <c r="J87" i="50" s="1"/>
  <c r="G88" i="50"/>
  <c r="D87" i="50"/>
  <c r="E87" i="50" s="1"/>
  <c r="B88" i="50"/>
  <c r="H88" i="50" l="1"/>
  <c r="I88" i="50" s="1"/>
  <c r="J88" i="50" s="1"/>
  <c r="G89" i="50"/>
  <c r="D88" i="50"/>
  <c r="E88" i="50" s="1"/>
  <c r="B89" i="50"/>
  <c r="H89" i="50" l="1"/>
  <c r="I89" i="50" s="1"/>
  <c r="J89" i="50" s="1"/>
  <c r="G90" i="50"/>
  <c r="D89" i="50"/>
  <c r="E89" i="50" s="1"/>
  <c r="B90" i="50"/>
  <c r="D90" i="50" l="1"/>
  <c r="E90" i="50" s="1"/>
  <c r="B91" i="50"/>
  <c r="J90" i="50"/>
  <c r="H90" i="50"/>
  <c r="I90" i="50" s="1"/>
  <c r="G91" i="50"/>
  <c r="D91" i="50" l="1"/>
  <c r="E91" i="50" s="1"/>
  <c r="B92" i="50"/>
  <c r="H91" i="50"/>
  <c r="I91" i="50" s="1"/>
  <c r="J91" i="50" s="1"/>
  <c r="G92" i="50"/>
  <c r="H92" i="50" l="1"/>
  <c r="I92" i="50" s="1"/>
  <c r="J92" i="50" s="1"/>
  <c r="G93" i="50"/>
  <c r="D92" i="50"/>
  <c r="E92" i="50" s="1"/>
  <c r="B93" i="50"/>
  <c r="D93" i="50" l="1"/>
  <c r="E93" i="50" s="1"/>
  <c r="B94" i="50"/>
  <c r="H93" i="50"/>
  <c r="I93" i="50" s="1"/>
  <c r="J93" i="50" s="1"/>
  <c r="G94" i="50"/>
  <c r="D94" i="50" l="1"/>
  <c r="E94" i="50" s="1"/>
  <c r="B95" i="50"/>
  <c r="J94" i="50"/>
  <c r="H94" i="50"/>
  <c r="I94" i="50" s="1"/>
  <c r="G95" i="50"/>
  <c r="D95" i="50" l="1"/>
  <c r="E95" i="50" s="1"/>
  <c r="B96" i="50"/>
  <c r="H95" i="50"/>
  <c r="I95" i="50" s="1"/>
  <c r="J95" i="50" s="1"/>
  <c r="G96" i="50"/>
  <c r="H96" i="50" l="1"/>
  <c r="I96" i="50" s="1"/>
  <c r="J96" i="50" s="1"/>
  <c r="G97" i="50"/>
  <c r="D96" i="50"/>
  <c r="E96" i="50" s="1"/>
  <c r="B97" i="50"/>
  <c r="H97" i="50" l="1"/>
  <c r="I97" i="50" s="1"/>
  <c r="J97" i="50" s="1"/>
  <c r="G98" i="50"/>
  <c r="D97" i="50"/>
  <c r="E97" i="50" s="1"/>
  <c r="B98" i="50"/>
  <c r="H98" i="50" l="1"/>
  <c r="I98" i="50" s="1"/>
  <c r="J98" i="50" s="1"/>
  <c r="G99" i="50"/>
  <c r="D98" i="50"/>
  <c r="E98" i="50" s="1"/>
  <c r="B99" i="50"/>
  <c r="H99" i="50" l="1"/>
  <c r="I99" i="50" s="1"/>
  <c r="J99" i="50" s="1"/>
  <c r="G100" i="50"/>
  <c r="D99" i="50"/>
  <c r="E99" i="50" s="1"/>
  <c r="B100" i="50"/>
  <c r="D100" i="50" l="1"/>
  <c r="E100" i="50" s="1"/>
  <c r="B101" i="50"/>
  <c r="H100" i="50"/>
  <c r="I100" i="50" s="1"/>
  <c r="J100" i="50" s="1"/>
  <c r="G101" i="50"/>
  <c r="H101" i="50" l="1"/>
  <c r="I101" i="50" s="1"/>
  <c r="J101" i="50" s="1"/>
  <c r="G102" i="50"/>
  <c r="D101" i="50"/>
  <c r="E101" i="50" s="1"/>
  <c r="B102" i="50"/>
  <c r="D102" i="50" l="1"/>
  <c r="E102" i="50" s="1"/>
  <c r="B103" i="50"/>
  <c r="H102" i="50"/>
  <c r="I102" i="50" s="1"/>
  <c r="J102" i="50" s="1"/>
  <c r="G103" i="50"/>
  <c r="H103" i="50" l="1"/>
  <c r="I103" i="50" s="1"/>
  <c r="J103" i="50" s="1"/>
  <c r="G104" i="50"/>
  <c r="D103" i="50"/>
  <c r="E103" i="50" s="1"/>
  <c r="B104" i="50"/>
  <c r="D104" i="50" l="1"/>
  <c r="E104" i="50" s="1"/>
  <c r="B105" i="50"/>
  <c r="J104" i="50"/>
  <c r="H104" i="50"/>
  <c r="I104" i="50" s="1"/>
  <c r="G105" i="50"/>
  <c r="D105" i="50" l="1"/>
  <c r="E105" i="50" s="1"/>
  <c r="B106" i="50"/>
  <c r="J105" i="50"/>
  <c r="H105" i="50"/>
  <c r="I105" i="50" s="1"/>
  <c r="G106" i="50"/>
  <c r="D106" i="50" l="1"/>
  <c r="E106" i="50" s="1"/>
  <c r="B107" i="50"/>
  <c r="H106" i="50"/>
  <c r="I106" i="50" s="1"/>
  <c r="J106" i="50" s="1"/>
  <c r="G107" i="50"/>
  <c r="D107" i="50" l="1"/>
  <c r="E107" i="50" s="1"/>
  <c r="E57" i="50" s="1"/>
  <c r="C54" i="50" s="1"/>
  <c r="H107" i="50"/>
  <c r="I107" i="50" s="1"/>
  <c r="J107" i="50" s="1"/>
  <c r="J57" i="50" s="1"/>
  <c r="J56" i="50" s="1"/>
  <c r="C55" i="50" l="1"/>
  <c r="B55" i="50" s="1"/>
  <c r="B12" i="34" l="1"/>
  <c r="C10" i="34"/>
  <c r="B14" i="51"/>
  <c r="B12" i="51"/>
  <c r="B11" i="51"/>
  <c r="C20" i="51"/>
  <c r="B50" i="50" s="1"/>
  <c r="B2" i="34" s="1"/>
  <c r="C56" i="50"/>
  <c r="D14" i="34" l="1"/>
  <c r="C6" i="41" l="1"/>
  <c r="C7" i="41"/>
  <c r="C8" i="41"/>
  <c r="D8" i="41"/>
  <c r="C12" i="41"/>
  <c r="C14" i="41"/>
  <c r="F18" i="41"/>
  <c r="F29" i="41" s="1"/>
  <c r="D19" i="41"/>
  <c r="D30" i="41"/>
  <c r="D41" i="41"/>
  <c r="D13" i="34"/>
  <c r="D16" i="34"/>
  <c r="E40" i="42" s="1"/>
  <c r="F22" i="41" s="1"/>
  <c r="E30" i="34"/>
  <c r="E38" i="34"/>
  <c r="E39" i="34"/>
  <c r="G39" i="34"/>
  <c r="E48" i="34"/>
  <c r="E49" i="34"/>
  <c r="G49" i="34"/>
  <c r="E21" i="42" s="1"/>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5" i="42"/>
  <c r="C9" i="41" s="1"/>
  <c r="B7" i="42"/>
  <c r="C10" i="41" s="1"/>
  <c r="B10" i="42"/>
  <c r="C11" i="41" s="1"/>
  <c r="D10" i="42"/>
  <c r="E10" i="42"/>
  <c r="F11" i="41" s="1"/>
  <c r="B12" i="42"/>
  <c r="C13" i="41" s="1"/>
  <c r="B19" i="42"/>
  <c r="C30" i="41" s="1"/>
  <c r="B21" i="42"/>
  <c r="C28" i="41" s="1"/>
  <c r="B22" i="42"/>
  <c r="C32" i="41" s="1"/>
  <c r="B23" i="42"/>
  <c r="B24" i="42"/>
  <c r="C29" i="41" s="1"/>
  <c r="B25" i="42"/>
  <c r="C33" i="41" s="1"/>
  <c r="E25" i="42"/>
  <c r="F33" i="41" s="1"/>
  <c r="B26" i="42"/>
  <c r="C34" i="41" s="1"/>
  <c r="B28" i="42"/>
  <c r="C36" i="41" s="1"/>
  <c r="B29" i="42"/>
  <c r="B59" i="42" s="1"/>
  <c r="B30" i="42"/>
  <c r="B34" i="42"/>
  <c r="C19" i="41" s="1"/>
  <c r="B36" i="42"/>
  <c r="C17" i="41" s="1"/>
  <c r="E36" i="42"/>
  <c r="D17" i="41" s="1"/>
  <c r="B38" i="42"/>
  <c r="B39" i="42"/>
  <c r="C18" i="41" s="1"/>
  <c r="B40" i="42"/>
  <c r="C22" i="41" s="1"/>
  <c r="B41" i="42"/>
  <c r="C23" i="41" s="1"/>
  <c r="B42" i="42"/>
  <c r="C24" i="41" s="1"/>
  <c r="B43" i="42"/>
  <c r="C25" i="41" s="1"/>
  <c r="B44" i="42"/>
  <c r="B45" i="42"/>
  <c r="B49" i="42"/>
  <c r="C41" i="41" s="1"/>
  <c r="B53" i="42"/>
  <c r="B54" i="42"/>
  <c r="C40" i="41" s="1"/>
  <c r="E55" i="42"/>
  <c r="F44" i="41" s="1"/>
  <c r="B56" i="42"/>
  <c r="C45" i="41" s="1"/>
  <c r="B60" i="42"/>
  <c r="B64" i="42"/>
  <c r="B65" i="42"/>
  <c r="D72" i="42" s="1"/>
  <c r="B67" i="42"/>
  <c r="B35" i="42" l="1"/>
  <c r="B52" i="42"/>
  <c r="C43" i="41" s="1"/>
  <c r="G10" i="42"/>
  <c r="H11" i="41" s="1"/>
  <c r="C10" i="42"/>
  <c r="D11" i="41" s="1"/>
  <c r="E64" i="42"/>
  <c r="B58" i="42"/>
  <c r="C47" i="41" s="1"/>
  <c r="B55" i="42"/>
  <c r="C44" i="41" s="1"/>
  <c r="B51" i="42"/>
  <c r="C39" i="41" s="1"/>
  <c r="B37" i="42"/>
  <c r="C21" i="41" s="1"/>
  <c r="B27" i="42"/>
  <c r="B20" i="42"/>
  <c r="F10" i="42"/>
  <c r="G11" i="41" s="1"/>
  <c r="D40" i="42"/>
  <c r="E22" i="41" s="1"/>
  <c r="D55" i="42"/>
  <c r="C40" i="42"/>
  <c r="D22" i="41" s="1"/>
  <c r="C55" i="42"/>
  <c r="D44" i="41" s="1"/>
  <c r="C36" i="42"/>
  <c r="C35" i="42" s="1"/>
  <c r="D28" i="41"/>
  <c r="F21" i="42"/>
  <c r="C64" i="42"/>
  <c r="G36" i="42"/>
  <c r="D36" i="42"/>
  <c r="D25" i="42"/>
  <c r="E33" i="41" s="1"/>
  <c r="G55" i="42"/>
  <c r="H44" i="41" s="1"/>
  <c r="G40" i="42"/>
  <c r="H22" i="41" s="1"/>
  <c r="G25" i="42"/>
  <c r="H33" i="41" s="1"/>
  <c r="C25" i="42"/>
  <c r="D33" i="41" s="1"/>
  <c r="D21" i="42"/>
  <c r="F25" i="42"/>
  <c r="G33" i="41" s="1"/>
  <c r="G21" i="42"/>
  <c r="C21" i="42"/>
  <c r="C20" i="42" s="1"/>
  <c r="C28" i="42" s="1"/>
  <c r="D36" i="41" s="1"/>
  <c r="D20" i="41"/>
  <c r="C43" i="42"/>
  <c r="D25" i="41" s="1"/>
  <c r="E44" i="41"/>
  <c r="D31" i="41"/>
  <c r="F55" i="42"/>
  <c r="F40" i="42"/>
  <c r="F36" i="42"/>
  <c r="E11" i="41"/>
  <c r="C31" i="41" l="1"/>
  <c r="B50" i="42"/>
  <c r="C42" i="41" s="1"/>
  <c r="C35" i="41"/>
  <c r="B57" i="42"/>
  <c r="C46" i="41" s="1"/>
  <c r="C20" i="41"/>
  <c r="B66" i="42"/>
  <c r="G22" i="41"/>
  <c r="G44" i="41"/>
  <c r="C19" i="34" l="1"/>
  <c r="D19" i="34" s="1"/>
  <c r="D18" i="34"/>
  <c r="D17" i="34"/>
  <c r="E40" i="34" l="1"/>
  <c r="G40" i="34"/>
  <c r="E34" i="42" s="1"/>
  <c r="E50" i="34"/>
  <c r="G50" i="34"/>
  <c r="E19" i="42" s="1"/>
  <c r="E4" i="42"/>
  <c r="C32" i="34"/>
  <c r="E32" i="34" s="1"/>
  <c r="F30" i="41" l="1"/>
  <c r="F19" i="42"/>
  <c r="G19" i="42"/>
  <c r="E20" i="42"/>
  <c r="D19" i="42"/>
  <c r="C65" i="42"/>
  <c r="F19" i="41"/>
  <c r="G34" i="42"/>
  <c r="E35" i="42"/>
  <c r="D34" i="42"/>
  <c r="E65" i="42"/>
  <c r="F34" i="42"/>
  <c r="F4" i="42"/>
  <c r="G4" i="42"/>
  <c r="E5" i="42"/>
  <c r="F8" i="41"/>
  <c r="D4" i="42"/>
  <c r="D65" i="42"/>
  <c r="D123" i="42"/>
  <c r="F9" i="41" l="1"/>
  <c r="E6" i="42"/>
  <c r="D66" i="42"/>
  <c r="E7" i="42"/>
  <c r="E12" i="42" s="1"/>
  <c r="H8" i="41"/>
  <c r="C52" i="34"/>
  <c r="F31" i="41"/>
  <c r="C66" i="42"/>
  <c r="E8" i="41"/>
  <c r="G8" i="41"/>
  <c r="E19" i="41"/>
  <c r="D35" i="42"/>
  <c r="H30" i="41"/>
  <c r="G20" i="42"/>
  <c r="F20" i="41"/>
  <c r="C42" i="34"/>
  <c r="E66" i="42"/>
  <c r="G30" i="41"/>
  <c r="F20" i="42"/>
  <c r="G19" i="41"/>
  <c r="F35" i="42"/>
  <c r="H19" i="41"/>
  <c r="G35" i="42"/>
  <c r="E30" i="41"/>
  <c r="D20" i="42"/>
  <c r="F13" i="41" l="1"/>
  <c r="D67" i="42"/>
  <c r="E13" i="42"/>
  <c r="F14" i="41" s="1"/>
  <c r="G31" i="41"/>
  <c r="D42" i="34"/>
  <c r="F42" i="34"/>
  <c r="H42" i="34" s="1"/>
  <c r="E20" i="41"/>
  <c r="D6" i="41"/>
  <c r="C6" i="42"/>
  <c r="C5" i="42" s="1"/>
  <c r="G6" i="42"/>
  <c r="G5" i="42" s="1"/>
  <c r="D6" i="42"/>
  <c r="D5" i="42" s="1"/>
  <c r="F6" i="42"/>
  <c r="F5" i="42" s="1"/>
  <c r="D64" i="42"/>
  <c r="C123" i="42"/>
  <c r="C70" i="42"/>
  <c r="C71" i="42"/>
  <c r="E31" i="41"/>
  <c r="G20" i="41"/>
  <c r="H31" i="41"/>
  <c r="E8" i="42"/>
  <c r="E11" i="42"/>
  <c r="F12" i="41" s="1"/>
  <c r="F10" i="41"/>
  <c r="E9" i="42"/>
  <c r="H20" i="41"/>
  <c r="D52" i="34"/>
  <c r="F52" i="34"/>
  <c r="H52" i="34" s="1"/>
  <c r="D124" i="42" l="1"/>
  <c r="D125" i="42"/>
  <c r="D126" i="42"/>
  <c r="D127" i="42"/>
  <c r="D128" i="42"/>
  <c r="D129" i="42"/>
  <c r="D130" i="42"/>
  <c r="D131" i="42"/>
  <c r="D132" i="42"/>
  <c r="D133" i="42"/>
  <c r="D134" i="42"/>
  <c r="D135" i="42"/>
  <c r="D136" i="42"/>
  <c r="D137" i="42"/>
  <c r="D138" i="42"/>
  <c r="D139" i="42"/>
  <c r="D140" i="42"/>
  <c r="D141" i="42"/>
  <c r="D142" i="42"/>
  <c r="D143" i="42"/>
  <c r="D144" i="42"/>
  <c r="D145" i="42"/>
  <c r="D146" i="42"/>
  <c r="D147" i="42"/>
  <c r="D148" i="42"/>
  <c r="D149" i="42"/>
  <c r="D150" i="42"/>
  <c r="D151" i="42"/>
  <c r="D152" i="42"/>
  <c r="D153" i="42"/>
  <c r="D154" i="42"/>
  <c r="D155" i="42"/>
  <c r="D156" i="42"/>
  <c r="D157" i="42"/>
  <c r="D158" i="42"/>
  <c r="D159" i="42"/>
  <c r="D160" i="42"/>
  <c r="D161" i="42"/>
  <c r="D162" i="42"/>
  <c r="D163" i="42"/>
  <c r="D164" i="42"/>
  <c r="D165" i="42"/>
  <c r="D166" i="42"/>
  <c r="D167" i="42"/>
  <c r="D168" i="42"/>
  <c r="D169" i="42"/>
  <c r="D170" i="42"/>
  <c r="D171" i="42"/>
  <c r="D172" i="42"/>
  <c r="D173" i="42"/>
  <c r="G9" i="41"/>
  <c r="D73" i="42"/>
  <c r="D74" i="42"/>
  <c r="D75" i="42"/>
  <c r="D76" i="42"/>
  <c r="D77" i="42"/>
  <c r="D78" i="42"/>
  <c r="D79" i="42"/>
  <c r="D80" i="42"/>
  <c r="D81" i="42"/>
  <c r="D82" i="42"/>
  <c r="D83" i="42"/>
  <c r="D84" i="42"/>
  <c r="D85" i="42"/>
  <c r="D86" i="42"/>
  <c r="D87" i="42"/>
  <c r="D88" i="42"/>
  <c r="D89" i="42"/>
  <c r="D90" i="42"/>
  <c r="D91" i="42"/>
  <c r="D92" i="42"/>
  <c r="D93" i="42"/>
  <c r="D115" i="42"/>
  <c r="D117" i="42"/>
  <c r="D119" i="42"/>
  <c r="D94" i="42"/>
  <c r="D95" i="42"/>
  <c r="D96" i="42"/>
  <c r="D97" i="42"/>
  <c r="D98" i="42"/>
  <c r="D99" i="42"/>
  <c r="D100" i="42"/>
  <c r="D101" i="42"/>
  <c r="D102" i="42"/>
  <c r="D103" i="42"/>
  <c r="D104" i="42"/>
  <c r="D105" i="42"/>
  <c r="D106" i="42"/>
  <c r="D107" i="42"/>
  <c r="D108" i="42"/>
  <c r="D109" i="42"/>
  <c r="D110" i="42"/>
  <c r="D111" i="42"/>
  <c r="D112" i="42"/>
  <c r="D113" i="42"/>
  <c r="D114" i="42"/>
  <c r="D116" i="42"/>
  <c r="D118" i="42"/>
  <c r="D120" i="42"/>
  <c r="D121" i="42"/>
  <c r="D122" i="42"/>
  <c r="E9" i="41"/>
  <c r="D8" i="42"/>
  <c r="C8" i="42"/>
  <c r="F8" i="42"/>
  <c r="G8" i="42"/>
  <c r="E14" i="42"/>
  <c r="C73" i="42"/>
  <c r="J73" i="42" s="1"/>
  <c r="C74" i="42"/>
  <c r="J74" i="42" s="1"/>
  <c r="C75" i="42"/>
  <c r="J75" i="42" s="1"/>
  <c r="C76" i="42"/>
  <c r="J76" i="42" s="1"/>
  <c r="C77" i="42"/>
  <c r="J77" i="42" s="1"/>
  <c r="C78" i="42"/>
  <c r="J78" i="42" s="1"/>
  <c r="C79" i="42"/>
  <c r="J79" i="42" s="1"/>
  <c r="C80" i="42"/>
  <c r="J80" i="42" s="1"/>
  <c r="C81" i="42"/>
  <c r="J81" i="42" s="1"/>
  <c r="C82" i="42"/>
  <c r="J82" i="42" s="1"/>
  <c r="C83" i="42"/>
  <c r="J83" i="42" s="1"/>
  <c r="C84" i="42"/>
  <c r="J84" i="42" s="1"/>
  <c r="C85" i="42"/>
  <c r="J85" i="42" s="1"/>
  <c r="C86" i="42"/>
  <c r="J86" i="42" s="1"/>
  <c r="C87" i="42"/>
  <c r="J87" i="42" s="1"/>
  <c r="C88" i="42"/>
  <c r="J88" i="42" s="1"/>
  <c r="C89" i="42"/>
  <c r="J89" i="42" s="1"/>
  <c r="C90" i="42"/>
  <c r="J90" i="42" s="1"/>
  <c r="C91" i="42"/>
  <c r="J91" i="42" s="1"/>
  <c r="C92" i="42"/>
  <c r="J92" i="42" s="1"/>
  <c r="C93" i="42"/>
  <c r="J93" i="42" s="1"/>
  <c r="C94" i="42"/>
  <c r="J94" i="42" s="1"/>
  <c r="C95" i="42"/>
  <c r="J95" i="42" s="1"/>
  <c r="C96" i="42"/>
  <c r="J96" i="42" s="1"/>
  <c r="C97" i="42"/>
  <c r="J97" i="42" s="1"/>
  <c r="C98" i="42"/>
  <c r="J98" i="42" s="1"/>
  <c r="C99" i="42"/>
  <c r="J99" i="42" s="1"/>
  <c r="C100" i="42"/>
  <c r="J100" i="42" s="1"/>
  <c r="C101" i="42"/>
  <c r="J101" i="42" s="1"/>
  <c r="C102" i="42"/>
  <c r="J102" i="42" s="1"/>
  <c r="C103" i="42"/>
  <c r="J103" i="42" s="1"/>
  <c r="C104" i="42"/>
  <c r="J104" i="42" s="1"/>
  <c r="C105" i="42"/>
  <c r="J105" i="42" s="1"/>
  <c r="C106" i="42"/>
  <c r="J106" i="42" s="1"/>
  <c r="C107" i="42"/>
  <c r="J107" i="42" s="1"/>
  <c r="C108" i="42"/>
  <c r="J108" i="42" s="1"/>
  <c r="C109" i="42"/>
  <c r="J109" i="42" s="1"/>
  <c r="C110" i="42"/>
  <c r="J110" i="42" s="1"/>
  <c r="C111" i="42"/>
  <c r="J111" i="42" s="1"/>
  <c r="C112" i="42"/>
  <c r="J112" i="42" s="1"/>
  <c r="C113" i="42"/>
  <c r="J113" i="42" s="1"/>
  <c r="C114" i="42"/>
  <c r="J114" i="42" s="1"/>
  <c r="C115" i="42"/>
  <c r="J115" i="42" s="1"/>
  <c r="C116" i="42"/>
  <c r="J116" i="42" s="1"/>
  <c r="C117" i="42"/>
  <c r="J117" i="42" s="1"/>
  <c r="C118" i="42"/>
  <c r="J118" i="42" s="1"/>
  <c r="C119" i="42"/>
  <c r="J119" i="42" s="1"/>
  <c r="C120" i="42"/>
  <c r="J120" i="42" s="1"/>
  <c r="C121" i="42"/>
  <c r="J121" i="42" s="1"/>
  <c r="C122" i="42"/>
  <c r="J122" i="42" s="1"/>
  <c r="C124" i="42"/>
  <c r="J124" i="42" s="1"/>
  <c r="C125" i="42"/>
  <c r="J125" i="42" s="1"/>
  <c r="C126" i="42"/>
  <c r="J126" i="42" s="1"/>
  <c r="C127" i="42"/>
  <c r="J127" i="42" s="1"/>
  <c r="C128" i="42"/>
  <c r="J128" i="42" s="1"/>
  <c r="C129" i="42"/>
  <c r="J129" i="42" s="1"/>
  <c r="C130" i="42"/>
  <c r="J130" i="42" s="1"/>
  <c r="C131" i="42"/>
  <c r="J131" i="42" s="1"/>
  <c r="C132" i="42"/>
  <c r="J132" i="42" s="1"/>
  <c r="C133" i="42"/>
  <c r="J133" i="42" s="1"/>
  <c r="C134" i="42"/>
  <c r="J134" i="42" s="1"/>
  <c r="C135" i="42"/>
  <c r="J135" i="42" s="1"/>
  <c r="C136" i="42"/>
  <c r="J136" i="42" s="1"/>
  <c r="C137" i="42"/>
  <c r="J137" i="42" s="1"/>
  <c r="C138" i="42"/>
  <c r="J138" i="42" s="1"/>
  <c r="C139" i="42"/>
  <c r="J139" i="42" s="1"/>
  <c r="C140" i="42"/>
  <c r="J140" i="42" s="1"/>
  <c r="C141" i="42"/>
  <c r="J141" i="42" s="1"/>
  <c r="C142" i="42"/>
  <c r="J142" i="42" s="1"/>
  <c r="C143" i="42"/>
  <c r="J143" i="42" s="1"/>
  <c r="C144" i="42"/>
  <c r="J144" i="42" s="1"/>
  <c r="C145" i="42"/>
  <c r="J145" i="42" s="1"/>
  <c r="C146" i="42"/>
  <c r="J146" i="42" s="1"/>
  <c r="C147" i="42"/>
  <c r="J147" i="42" s="1"/>
  <c r="C148" i="42"/>
  <c r="J148" i="42" s="1"/>
  <c r="C149" i="42"/>
  <c r="J149" i="42" s="1"/>
  <c r="C150" i="42"/>
  <c r="J150" i="42" s="1"/>
  <c r="C151" i="42"/>
  <c r="J151" i="42" s="1"/>
  <c r="C152" i="42"/>
  <c r="J152" i="42" s="1"/>
  <c r="C153" i="42"/>
  <c r="J153" i="42" s="1"/>
  <c r="C154" i="42"/>
  <c r="J154" i="42" s="1"/>
  <c r="C155" i="42"/>
  <c r="J155" i="42" s="1"/>
  <c r="C156" i="42"/>
  <c r="J156" i="42" s="1"/>
  <c r="C157" i="42"/>
  <c r="J157" i="42" s="1"/>
  <c r="C158" i="42"/>
  <c r="J158" i="42" s="1"/>
  <c r="C159" i="42"/>
  <c r="J159" i="42" s="1"/>
  <c r="C160" i="42"/>
  <c r="J160" i="42" s="1"/>
  <c r="C161" i="42"/>
  <c r="J161" i="42" s="1"/>
  <c r="C162" i="42"/>
  <c r="J162" i="42" s="1"/>
  <c r="C163" i="42"/>
  <c r="J163" i="42" s="1"/>
  <c r="C164" i="42"/>
  <c r="J164" i="42" s="1"/>
  <c r="C165" i="42"/>
  <c r="J165" i="42" s="1"/>
  <c r="C166" i="42"/>
  <c r="J166" i="42" s="1"/>
  <c r="C167" i="42"/>
  <c r="J167" i="42" s="1"/>
  <c r="C168" i="42"/>
  <c r="J168" i="42" s="1"/>
  <c r="C169" i="42"/>
  <c r="J169" i="42" s="1"/>
  <c r="C170" i="42"/>
  <c r="J170" i="42" s="1"/>
  <c r="C171" i="42"/>
  <c r="J171" i="42" s="1"/>
  <c r="C172" i="42"/>
  <c r="J172" i="42" s="1"/>
  <c r="C173" i="42"/>
  <c r="J173" i="42" s="1"/>
  <c r="E123" i="42"/>
  <c r="F123" i="42" s="1"/>
  <c r="H9" i="41"/>
  <c r="D7" i="41"/>
  <c r="E24" i="42"/>
  <c r="D9" i="41"/>
  <c r="C13" i="42"/>
  <c r="D14" i="41" s="1"/>
  <c r="J123" i="42" l="1"/>
  <c r="C7" i="42"/>
  <c r="C14" i="42"/>
  <c r="C15" i="42" s="1"/>
  <c r="E118" i="42"/>
  <c r="F118" i="42" s="1"/>
  <c r="E112" i="42"/>
  <c r="F112" i="42" s="1"/>
  <c r="E108" i="42"/>
  <c r="F108" i="42" s="1"/>
  <c r="E104" i="42"/>
  <c r="F104" i="42" s="1"/>
  <c r="E100" i="42"/>
  <c r="F100" i="42" s="1"/>
  <c r="E96" i="42"/>
  <c r="F96" i="42" s="1"/>
  <c r="E117" i="42"/>
  <c r="F117" i="42" s="1"/>
  <c r="E91" i="42"/>
  <c r="F91" i="42" s="1"/>
  <c r="E87" i="42"/>
  <c r="F87" i="42" s="1"/>
  <c r="E83" i="42"/>
  <c r="F83" i="42" s="1"/>
  <c r="E79" i="42"/>
  <c r="F79" i="42" s="1"/>
  <c r="E75" i="42"/>
  <c r="F75" i="42" s="1"/>
  <c r="E171" i="42"/>
  <c r="F171" i="42" s="1"/>
  <c r="E167" i="42"/>
  <c r="F167" i="42" s="1"/>
  <c r="E163" i="42"/>
  <c r="F163" i="42" s="1"/>
  <c r="E159" i="42"/>
  <c r="F159" i="42" s="1"/>
  <c r="E155" i="42"/>
  <c r="F155" i="42" s="1"/>
  <c r="E151" i="42"/>
  <c r="F151" i="42" s="1"/>
  <c r="E147" i="42"/>
  <c r="F147" i="42" s="1"/>
  <c r="E143" i="42"/>
  <c r="F143" i="42" s="1"/>
  <c r="E139" i="42"/>
  <c r="F139" i="42" s="1"/>
  <c r="E135" i="42"/>
  <c r="F135" i="42" s="1"/>
  <c r="E131" i="42"/>
  <c r="F131" i="42" s="1"/>
  <c r="E127" i="42"/>
  <c r="F127" i="42" s="1"/>
  <c r="C26" i="34"/>
  <c r="E15" i="42"/>
  <c r="C27" i="34" s="1"/>
  <c r="D7" i="42"/>
  <c r="D14" i="42"/>
  <c r="D15" i="42" s="1"/>
  <c r="E122" i="42"/>
  <c r="F122" i="42" s="1"/>
  <c r="E116" i="42"/>
  <c r="F116" i="42" s="1"/>
  <c r="E111" i="42"/>
  <c r="F111" i="42" s="1"/>
  <c r="E107" i="42"/>
  <c r="F107" i="42" s="1"/>
  <c r="E103" i="42"/>
  <c r="F103" i="42" s="1"/>
  <c r="E99" i="42"/>
  <c r="F99" i="42" s="1"/>
  <c r="E95" i="42"/>
  <c r="F95" i="42" s="1"/>
  <c r="E115" i="42"/>
  <c r="F115" i="42" s="1"/>
  <c r="E90" i="42"/>
  <c r="F90" i="42" s="1"/>
  <c r="E86" i="42"/>
  <c r="F86" i="42" s="1"/>
  <c r="E82" i="42"/>
  <c r="F82" i="42" s="1"/>
  <c r="E78" i="42"/>
  <c r="F78" i="42" s="1"/>
  <c r="E74" i="42"/>
  <c r="F74" i="42" s="1"/>
  <c r="E170" i="42"/>
  <c r="F170" i="42" s="1"/>
  <c r="E166" i="42"/>
  <c r="F166" i="42" s="1"/>
  <c r="E162" i="42"/>
  <c r="F162" i="42" s="1"/>
  <c r="E158" i="42"/>
  <c r="F158" i="42" s="1"/>
  <c r="E154" i="42"/>
  <c r="F154" i="42" s="1"/>
  <c r="E150" i="42"/>
  <c r="F150" i="42" s="1"/>
  <c r="E146" i="42"/>
  <c r="F146" i="42" s="1"/>
  <c r="E142" i="42"/>
  <c r="F142" i="42" s="1"/>
  <c r="E138" i="42"/>
  <c r="F138" i="42" s="1"/>
  <c r="E134" i="42"/>
  <c r="F134" i="42" s="1"/>
  <c r="E130" i="42"/>
  <c r="F130" i="42" s="1"/>
  <c r="E126" i="42"/>
  <c r="F126" i="42" s="1"/>
  <c r="D29" i="41"/>
  <c r="D24" i="42"/>
  <c r="E39" i="42"/>
  <c r="E22" i="42"/>
  <c r="F24" i="42"/>
  <c r="C24" i="42"/>
  <c r="G24" i="42"/>
  <c r="G7" i="42"/>
  <c r="G14" i="42"/>
  <c r="G15" i="42" s="1"/>
  <c r="E121" i="42"/>
  <c r="F121" i="42" s="1"/>
  <c r="E114" i="42"/>
  <c r="F114" i="42" s="1"/>
  <c r="E110" i="42"/>
  <c r="F110" i="42" s="1"/>
  <c r="E106" i="42"/>
  <c r="F106" i="42" s="1"/>
  <c r="E102" i="42"/>
  <c r="F102" i="42" s="1"/>
  <c r="E98" i="42"/>
  <c r="F98" i="42" s="1"/>
  <c r="E94" i="42"/>
  <c r="F94" i="42" s="1"/>
  <c r="E93" i="42"/>
  <c r="F93" i="42" s="1"/>
  <c r="E89" i="42"/>
  <c r="F89" i="42" s="1"/>
  <c r="E85" i="42"/>
  <c r="F85" i="42" s="1"/>
  <c r="E81" i="42"/>
  <c r="F81" i="42" s="1"/>
  <c r="E77" i="42"/>
  <c r="F77" i="42" s="1"/>
  <c r="E73" i="42"/>
  <c r="F73" i="42" s="1"/>
  <c r="E173" i="42"/>
  <c r="F173" i="42" s="1"/>
  <c r="E169" i="42"/>
  <c r="F169" i="42" s="1"/>
  <c r="E165" i="42"/>
  <c r="F165" i="42" s="1"/>
  <c r="E161" i="42"/>
  <c r="F161" i="42" s="1"/>
  <c r="E157" i="42"/>
  <c r="F157" i="42" s="1"/>
  <c r="E153" i="42"/>
  <c r="F153" i="42" s="1"/>
  <c r="E149" i="42"/>
  <c r="F149" i="42" s="1"/>
  <c r="E145" i="42"/>
  <c r="F145" i="42" s="1"/>
  <c r="E141" i="42"/>
  <c r="F141" i="42" s="1"/>
  <c r="E137" i="42"/>
  <c r="F137" i="42" s="1"/>
  <c r="E133" i="42"/>
  <c r="F133" i="42" s="1"/>
  <c r="E129" i="42"/>
  <c r="F129" i="42" s="1"/>
  <c r="E125" i="42"/>
  <c r="F125" i="42" s="1"/>
  <c r="F7" i="42"/>
  <c r="F14" i="42"/>
  <c r="F15" i="42" s="1"/>
  <c r="E120" i="42"/>
  <c r="F120" i="42" s="1"/>
  <c r="E113" i="42"/>
  <c r="F113" i="42" s="1"/>
  <c r="E109" i="42"/>
  <c r="F109" i="42" s="1"/>
  <c r="E105" i="42"/>
  <c r="F105" i="42" s="1"/>
  <c r="E101" i="42"/>
  <c r="F101" i="42" s="1"/>
  <c r="E97" i="42"/>
  <c r="F97" i="42" s="1"/>
  <c r="E119" i="42"/>
  <c r="F119" i="42" s="1"/>
  <c r="E92" i="42"/>
  <c r="F92" i="42" s="1"/>
  <c r="E88" i="42"/>
  <c r="F88" i="42" s="1"/>
  <c r="E84" i="42"/>
  <c r="F84" i="42" s="1"/>
  <c r="E80" i="42"/>
  <c r="F80" i="42" s="1"/>
  <c r="E76" i="42"/>
  <c r="F76" i="42" s="1"/>
  <c r="E172" i="42"/>
  <c r="F172" i="42" s="1"/>
  <c r="E168" i="42"/>
  <c r="F168" i="42" s="1"/>
  <c r="E164" i="42"/>
  <c r="F164" i="42" s="1"/>
  <c r="E160" i="42"/>
  <c r="F160" i="42" s="1"/>
  <c r="E156" i="42"/>
  <c r="F156" i="42" s="1"/>
  <c r="E152" i="42"/>
  <c r="F152" i="42" s="1"/>
  <c r="E148" i="42"/>
  <c r="F148" i="42" s="1"/>
  <c r="E144" i="42"/>
  <c r="F144" i="42" s="1"/>
  <c r="E140" i="42"/>
  <c r="F140" i="42" s="1"/>
  <c r="E136" i="42"/>
  <c r="F136" i="42" s="1"/>
  <c r="E132" i="42"/>
  <c r="F132" i="42" s="1"/>
  <c r="E128" i="42"/>
  <c r="F128" i="42" s="1"/>
  <c r="E124" i="42"/>
  <c r="F124" i="42" s="1"/>
  <c r="H10" i="41" l="1"/>
  <c r="G9" i="42"/>
  <c r="G11" i="42"/>
  <c r="H12" i="41" s="1"/>
  <c r="G12" i="42"/>
  <c r="F32" i="41"/>
  <c r="E26" i="42"/>
  <c r="F34" i="41" s="1"/>
  <c r="E23" i="42"/>
  <c r="E27" i="42"/>
  <c r="D26" i="34"/>
  <c r="E26" i="34"/>
  <c r="G10" i="41"/>
  <c r="F9" i="42"/>
  <c r="F11" i="42"/>
  <c r="G12" i="41" s="1"/>
  <c r="F12" i="42"/>
  <c r="D18" i="41"/>
  <c r="E37" i="42"/>
  <c r="E54" i="42"/>
  <c r="F39" i="42"/>
  <c r="C39" i="42"/>
  <c r="G39" i="42"/>
  <c r="D39" i="42"/>
  <c r="F174" i="42"/>
  <c r="I128" i="42" s="1"/>
  <c r="E10" i="41"/>
  <c r="D9" i="42"/>
  <c r="D11" i="42"/>
  <c r="E12" i="41" s="1"/>
  <c r="D12" i="42"/>
  <c r="D10" i="41"/>
  <c r="C9" i="42"/>
  <c r="C11" i="42"/>
  <c r="D12" i="41" s="1"/>
  <c r="C12" i="42"/>
  <c r="D13" i="41" s="1"/>
  <c r="D27" i="34"/>
  <c r="E27" i="34"/>
  <c r="G112" i="42" l="1"/>
  <c r="H170" i="42"/>
  <c r="I83" i="42"/>
  <c r="H77" i="42"/>
  <c r="H167" i="42"/>
  <c r="G116" i="42"/>
  <c r="I112" i="42"/>
  <c r="G151" i="42"/>
  <c r="I86" i="42"/>
  <c r="H96" i="42"/>
  <c r="G83" i="42"/>
  <c r="I151" i="42"/>
  <c r="G135" i="42"/>
  <c r="I116" i="42"/>
  <c r="H99" i="42"/>
  <c r="H86" i="42"/>
  <c r="I138" i="42"/>
  <c r="H133" i="42"/>
  <c r="H112" i="42"/>
  <c r="G96" i="42"/>
  <c r="I167" i="42"/>
  <c r="H151" i="42"/>
  <c r="I135" i="42"/>
  <c r="H116" i="42"/>
  <c r="G99" i="42"/>
  <c r="I170" i="42"/>
  <c r="I93" i="42"/>
  <c r="H172" i="42"/>
  <c r="I96" i="42"/>
  <c r="H83" i="42"/>
  <c r="G167" i="42"/>
  <c r="H135" i="42"/>
  <c r="I99" i="42"/>
  <c r="G86" i="42"/>
  <c r="H154" i="42"/>
  <c r="G165" i="42"/>
  <c r="G170" i="42"/>
  <c r="H138" i="42"/>
  <c r="H106" i="42"/>
  <c r="G93" i="42"/>
  <c r="I165" i="42"/>
  <c r="H149" i="42"/>
  <c r="I133" i="42"/>
  <c r="H136" i="42"/>
  <c r="I154" i="42"/>
  <c r="G138" i="42"/>
  <c r="G106" i="42"/>
  <c r="I77" i="42"/>
  <c r="H165" i="42"/>
  <c r="G149" i="42"/>
  <c r="H101" i="42"/>
  <c r="G117" i="42"/>
  <c r="G154" i="42"/>
  <c r="I106" i="42"/>
  <c r="H93" i="42"/>
  <c r="G77" i="42"/>
  <c r="I149" i="42"/>
  <c r="G133" i="42"/>
  <c r="H140" i="42"/>
  <c r="I120" i="42"/>
  <c r="G88" i="42"/>
  <c r="I156" i="42"/>
  <c r="H124" i="42"/>
  <c r="H108" i="42"/>
  <c r="H147" i="42"/>
  <c r="I101" i="42"/>
  <c r="H88" i="42"/>
  <c r="G156" i="42"/>
  <c r="G124" i="42"/>
  <c r="G108" i="42"/>
  <c r="I95" i="42"/>
  <c r="H120" i="42"/>
  <c r="I88" i="42"/>
  <c r="G172" i="42"/>
  <c r="G140" i="42"/>
  <c r="I136" i="42"/>
  <c r="I163" i="42"/>
  <c r="G120" i="42"/>
  <c r="G101" i="42"/>
  <c r="I172" i="42"/>
  <c r="H156" i="42"/>
  <c r="I140" i="42"/>
  <c r="G136" i="42"/>
  <c r="I117" i="42"/>
  <c r="I131" i="42"/>
  <c r="G166" i="42"/>
  <c r="G121" i="42"/>
  <c r="H82" i="42"/>
  <c r="G102" i="42"/>
  <c r="H134" i="42"/>
  <c r="I124" i="42"/>
  <c r="I108" i="42"/>
  <c r="H117" i="42"/>
  <c r="G79" i="42"/>
  <c r="I147" i="42"/>
  <c r="G131" i="42"/>
  <c r="G111" i="42"/>
  <c r="I82" i="42"/>
  <c r="H166" i="42"/>
  <c r="G150" i="42"/>
  <c r="H121" i="42"/>
  <c r="H102" i="42"/>
  <c r="H89" i="42"/>
  <c r="G73" i="42"/>
  <c r="I145" i="42"/>
  <c r="G129" i="42"/>
  <c r="G113" i="42"/>
  <c r="I84" i="42"/>
  <c r="H168" i="42"/>
  <c r="G152" i="42"/>
  <c r="I91" i="42"/>
  <c r="H75" i="42"/>
  <c r="G159" i="42"/>
  <c r="H127" i="42"/>
  <c r="H107" i="42"/>
  <c r="G115" i="42"/>
  <c r="I162" i="42"/>
  <c r="H146" i="42"/>
  <c r="I130" i="42"/>
  <c r="I114" i="42"/>
  <c r="H98" i="42"/>
  <c r="G85" i="42"/>
  <c r="I157" i="42"/>
  <c r="G141" i="42"/>
  <c r="I125" i="42"/>
  <c r="I119" i="42"/>
  <c r="H80" i="42"/>
  <c r="G164" i="42"/>
  <c r="I118" i="42"/>
  <c r="H100" i="42"/>
  <c r="H87" i="42"/>
  <c r="I155" i="42"/>
  <c r="G139" i="42"/>
  <c r="H122" i="42"/>
  <c r="H103" i="42"/>
  <c r="H90" i="42"/>
  <c r="I158" i="42"/>
  <c r="G142" i="42"/>
  <c r="I126" i="42"/>
  <c r="I94" i="42"/>
  <c r="H81" i="42"/>
  <c r="G169" i="42"/>
  <c r="H137" i="42"/>
  <c r="H105" i="42"/>
  <c r="H92" i="42"/>
  <c r="I160" i="42"/>
  <c r="H144" i="42"/>
  <c r="G123" i="42"/>
  <c r="H123" i="42"/>
  <c r="I123" i="42"/>
  <c r="I161" i="42"/>
  <c r="H145" i="42"/>
  <c r="I129" i="42"/>
  <c r="I97" i="42"/>
  <c r="H84" i="42"/>
  <c r="G168" i="42"/>
  <c r="I104" i="42"/>
  <c r="G91" i="42"/>
  <c r="G75" i="42"/>
  <c r="H143" i="42"/>
  <c r="G127" i="42"/>
  <c r="G107" i="42"/>
  <c r="I78" i="42"/>
  <c r="H162" i="42"/>
  <c r="G146" i="42"/>
  <c r="D40" i="41"/>
  <c r="C54" i="42"/>
  <c r="G54" i="42"/>
  <c r="D54" i="42"/>
  <c r="F54" i="42"/>
  <c r="H114" i="42"/>
  <c r="G98" i="42"/>
  <c r="I173" i="42"/>
  <c r="H157" i="42"/>
  <c r="I141" i="42"/>
  <c r="G13" i="41"/>
  <c r="F13" i="42"/>
  <c r="G14" i="41" s="1"/>
  <c r="I109" i="42"/>
  <c r="H119" i="42"/>
  <c r="G80" i="42"/>
  <c r="I148" i="42"/>
  <c r="H118" i="42"/>
  <c r="G100" i="42"/>
  <c r="I171" i="42"/>
  <c r="H155" i="42"/>
  <c r="I139" i="42"/>
  <c r="G122" i="42"/>
  <c r="G103" i="42"/>
  <c r="I74" i="42"/>
  <c r="H158" i="42"/>
  <c r="I142" i="42"/>
  <c r="C54" i="34"/>
  <c r="F35" i="41"/>
  <c r="C67" i="42"/>
  <c r="E28" i="42"/>
  <c r="F36" i="41" s="1"/>
  <c r="H13" i="41"/>
  <c r="G13" i="42"/>
  <c r="H14" i="41" s="1"/>
  <c r="I110" i="42"/>
  <c r="H94" i="42"/>
  <c r="G81" i="42"/>
  <c r="I153" i="42"/>
  <c r="G137" i="42"/>
  <c r="G105" i="42"/>
  <c r="I76" i="42"/>
  <c r="H160" i="42"/>
  <c r="G144" i="42"/>
  <c r="H132" i="42"/>
  <c r="I79" i="42"/>
  <c r="H163" i="42"/>
  <c r="G147" i="42"/>
  <c r="E13" i="41"/>
  <c r="D13" i="42"/>
  <c r="E14" i="41" s="1"/>
  <c r="I111" i="42"/>
  <c r="H95" i="42"/>
  <c r="G82" i="42"/>
  <c r="I150" i="42"/>
  <c r="G134" i="42"/>
  <c r="I121" i="42"/>
  <c r="I89" i="42"/>
  <c r="I73" i="42"/>
  <c r="H161" i="42"/>
  <c r="G145" i="42"/>
  <c r="I113" i="42"/>
  <c r="H97" i="42"/>
  <c r="G84" i="42"/>
  <c r="I152" i="42"/>
  <c r="H104" i="42"/>
  <c r="H91" i="42"/>
  <c r="I159" i="42"/>
  <c r="G143" i="42"/>
  <c r="I127" i="42"/>
  <c r="I115" i="42"/>
  <c r="H78" i="42"/>
  <c r="G162" i="42"/>
  <c r="H130" i="42"/>
  <c r="F21" i="41"/>
  <c r="E41" i="42"/>
  <c r="F23" i="41" s="1"/>
  <c r="E38" i="42"/>
  <c r="E42" i="42"/>
  <c r="G114" i="42"/>
  <c r="I85" i="42"/>
  <c r="H173" i="42"/>
  <c r="G157" i="42"/>
  <c r="H125" i="42"/>
  <c r="H109" i="42"/>
  <c r="G119" i="42"/>
  <c r="I164" i="42"/>
  <c r="H148" i="42"/>
  <c r="G118" i="42"/>
  <c r="I87" i="42"/>
  <c r="H171" i="42"/>
  <c r="G155" i="42"/>
  <c r="I122" i="42"/>
  <c r="I90" i="42"/>
  <c r="H74" i="42"/>
  <c r="G158" i="42"/>
  <c r="H126" i="42"/>
  <c r="F23" i="42"/>
  <c r="C23" i="42"/>
  <c r="G23" i="42"/>
  <c r="D23" i="42"/>
  <c r="E29" i="42"/>
  <c r="E30" i="42" s="1"/>
  <c r="H110" i="42"/>
  <c r="G94" i="42"/>
  <c r="I169" i="42"/>
  <c r="H153" i="42"/>
  <c r="I137" i="42"/>
  <c r="I92" i="42"/>
  <c r="H76" i="42"/>
  <c r="G160" i="42"/>
  <c r="H128" i="42"/>
  <c r="G132" i="42"/>
  <c r="H79" i="42"/>
  <c r="G163" i="42"/>
  <c r="H131" i="42"/>
  <c r="H111" i="42"/>
  <c r="G95" i="42"/>
  <c r="I166" i="42"/>
  <c r="H150" i="42"/>
  <c r="I134" i="42"/>
  <c r="I102" i="42"/>
  <c r="G89" i="42"/>
  <c r="H73" i="42"/>
  <c r="G161" i="42"/>
  <c r="H129" i="42"/>
  <c r="H113" i="42"/>
  <c r="G97" i="42"/>
  <c r="I168" i="42"/>
  <c r="H152" i="42"/>
  <c r="G104" i="42"/>
  <c r="I75" i="42"/>
  <c r="H159" i="42"/>
  <c r="I143" i="42"/>
  <c r="I107" i="42"/>
  <c r="H115" i="42"/>
  <c r="G78" i="42"/>
  <c r="I146" i="42"/>
  <c r="G130" i="42"/>
  <c r="I98" i="42"/>
  <c r="H85" i="42"/>
  <c r="G173" i="42"/>
  <c r="H141" i="42"/>
  <c r="G125" i="42"/>
  <c r="G109" i="42"/>
  <c r="I80" i="42"/>
  <c r="H164" i="42"/>
  <c r="G148" i="42"/>
  <c r="I100" i="42"/>
  <c r="G87" i="42"/>
  <c r="G171" i="42"/>
  <c r="H139" i="42"/>
  <c r="I103" i="42"/>
  <c r="G90" i="42"/>
  <c r="G74" i="42"/>
  <c r="H142" i="42"/>
  <c r="G126" i="42"/>
  <c r="G110" i="42"/>
  <c r="I81" i="42"/>
  <c r="H169" i="42"/>
  <c r="G153" i="42"/>
  <c r="I105" i="42"/>
  <c r="G92" i="42"/>
  <c r="G76" i="42"/>
  <c r="I144" i="42"/>
  <c r="G128" i="42"/>
  <c r="I132" i="42"/>
  <c r="D22" i="42" l="1"/>
  <c r="D29" i="42"/>
  <c r="D30" i="42" s="1"/>
  <c r="G29" i="42"/>
  <c r="G30" i="42" s="1"/>
  <c r="G22" i="42"/>
  <c r="D54" i="34"/>
  <c r="F54" i="34"/>
  <c r="H54" i="34" s="1"/>
  <c r="H174" i="42"/>
  <c r="C29" i="42"/>
  <c r="C30" i="42" s="1"/>
  <c r="C22" i="42"/>
  <c r="F24" i="41"/>
  <c r="C44" i="34"/>
  <c r="E67" i="42"/>
  <c r="E43" i="42"/>
  <c r="F25" i="41" s="1"/>
  <c r="G174" i="42"/>
  <c r="F29" i="42"/>
  <c r="F30" i="42" s="1"/>
  <c r="F22" i="42"/>
  <c r="C38" i="42"/>
  <c r="G38" i="42"/>
  <c r="D38" i="42"/>
  <c r="E44" i="42"/>
  <c r="E45" i="42" s="1"/>
  <c r="F38" i="42"/>
  <c r="G44" i="42" l="1"/>
  <c r="G45" i="42" s="1"/>
  <c r="G37" i="42"/>
  <c r="F37" i="42"/>
  <c r="F44" i="42"/>
  <c r="F45" i="42" s="1"/>
  <c r="D32" i="41"/>
  <c r="C27" i="42"/>
  <c r="D35" i="41" s="1"/>
  <c r="C26" i="42"/>
  <c r="D34" i="41" s="1"/>
  <c r="G32" i="41"/>
  <c r="F26" i="42"/>
  <c r="G34" i="41" s="1"/>
  <c r="F27" i="42"/>
  <c r="H32" i="41"/>
  <c r="G26" i="42"/>
  <c r="H34" i="41" s="1"/>
  <c r="G27" i="42"/>
  <c r="D44" i="42"/>
  <c r="D45" i="42" s="1"/>
  <c r="D37" i="42"/>
  <c r="D44" i="34"/>
  <c r="F44" i="34"/>
  <c r="H44" i="34" s="1"/>
  <c r="G64" i="34"/>
  <c r="E49" i="42"/>
  <c r="I174" i="42"/>
  <c r="E64" i="34"/>
  <c r="E51" i="42"/>
  <c r="C44" i="42"/>
  <c r="C45" i="42" s="1"/>
  <c r="C37" i="42"/>
  <c r="E32" i="41"/>
  <c r="D26" i="42"/>
  <c r="E34" i="41" s="1"/>
  <c r="D27" i="42"/>
  <c r="E35" i="41" l="1"/>
  <c r="D28" i="42"/>
  <c r="E36" i="41" s="1"/>
  <c r="F41" i="41"/>
  <c r="G49" i="42"/>
  <c r="E50" i="42"/>
  <c r="D49" i="42"/>
  <c r="F49" i="42"/>
  <c r="E52" i="42"/>
  <c r="E21" i="41"/>
  <c r="D41" i="42"/>
  <c r="E23" i="41" s="1"/>
  <c r="D42" i="42"/>
  <c r="G21" i="41"/>
  <c r="F41" i="42"/>
  <c r="G23" i="41" s="1"/>
  <c r="F42" i="42"/>
  <c r="D21" i="41"/>
  <c r="C42" i="42"/>
  <c r="D24" i="41" s="1"/>
  <c r="C41" i="42"/>
  <c r="D23" i="41" s="1"/>
  <c r="D39" i="41"/>
  <c r="C51" i="42"/>
  <c r="C50" i="42" s="1"/>
  <c r="G51" i="42"/>
  <c r="D51" i="42"/>
  <c r="C47" i="42"/>
  <c r="F51" i="42"/>
  <c r="G35" i="41"/>
  <c r="F28" i="42"/>
  <c r="G36" i="41" s="1"/>
  <c r="H21" i="41"/>
  <c r="G41" i="42"/>
  <c r="H23" i="41" s="1"/>
  <c r="G42" i="42"/>
  <c r="C66" i="34"/>
  <c r="J174" i="42"/>
  <c r="C68" i="34" s="1"/>
  <c r="H35" i="41"/>
  <c r="G28" i="42"/>
  <c r="H36" i="41" s="1"/>
  <c r="H24" i="41" l="1"/>
  <c r="G43" i="42"/>
  <c r="H25" i="41" s="1"/>
  <c r="F43" i="41"/>
  <c r="E56" i="42"/>
  <c r="F45" i="41" s="1"/>
  <c r="E53" i="42"/>
  <c r="H41" i="41"/>
  <c r="G50" i="42"/>
  <c r="D42" i="41"/>
  <c r="C58" i="42"/>
  <c r="D47" i="41" s="1"/>
  <c r="E24" i="41"/>
  <c r="D43" i="42"/>
  <c r="E25" i="41" s="1"/>
  <c r="G41" i="41"/>
  <c r="F50" i="42"/>
  <c r="G24" i="41"/>
  <c r="F43" i="42"/>
  <c r="G25" i="41" s="1"/>
  <c r="E41" i="41"/>
  <c r="D50" i="42"/>
  <c r="F68" i="34"/>
  <c r="H68" i="34" s="1"/>
  <c r="D68" i="34"/>
  <c r="F66" i="34"/>
  <c r="H66" i="34" s="1"/>
  <c r="D66" i="34"/>
  <c r="F42" i="41"/>
  <c r="E57" i="42"/>
  <c r="F46" i="41" s="1"/>
  <c r="E58" i="42" l="1"/>
  <c r="F47" i="41" s="1"/>
  <c r="F70" i="34"/>
  <c r="H70" i="34"/>
  <c r="B70" i="34"/>
  <c r="D70" i="34"/>
  <c r="H42" i="41"/>
  <c r="E42" i="41"/>
  <c r="G42" i="41"/>
  <c r="C53" i="42"/>
  <c r="G53" i="42"/>
  <c r="E59" i="42"/>
  <c r="E60" i="42" s="1"/>
  <c r="F53" i="42"/>
  <c r="D53" i="42"/>
  <c r="D52" i="42" l="1"/>
  <c r="D59" i="42"/>
  <c r="D60" i="42" s="1"/>
  <c r="C59" i="42"/>
  <c r="C60" i="42" s="1"/>
  <c r="C52" i="42"/>
  <c r="G52" i="42"/>
  <c r="G59" i="42"/>
  <c r="G60" i="42" s="1"/>
  <c r="F52" i="42"/>
  <c r="F59" i="42"/>
  <c r="F60" i="42" s="1"/>
  <c r="D43" i="41" l="1"/>
  <c r="C56" i="42"/>
  <c r="D45" i="41" s="1"/>
  <c r="C57" i="42"/>
  <c r="D46" i="41" s="1"/>
  <c r="G43" i="41"/>
  <c r="F56" i="42"/>
  <c r="G45" i="41" s="1"/>
  <c r="F57" i="42"/>
  <c r="H43" i="41"/>
  <c r="G56" i="42"/>
  <c r="H45" i="41" s="1"/>
  <c r="G57" i="42"/>
  <c r="E43" i="41"/>
  <c r="D56" i="42"/>
  <c r="E45" i="41" s="1"/>
  <c r="D57" i="42"/>
  <c r="E46" i="41" l="1"/>
  <c r="D58" i="42"/>
  <c r="E47" i="41" s="1"/>
  <c r="H46" i="41"/>
  <c r="G58" i="42"/>
  <c r="H47" i="41" s="1"/>
  <c r="G46" i="41"/>
  <c r="F58" i="42"/>
  <c r="G47"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Morcom</author>
  </authors>
  <commentList>
    <comment ref="B7" authorId="0" shapeId="0" xr:uid="{00000000-0006-0000-0100-000001000000}">
      <text>
        <r>
          <rPr>
            <sz val="8"/>
            <color indexed="81"/>
            <rFont val="Tahoma"/>
            <family val="2"/>
          </rPr>
          <t>This section reviews the current performance of your business or product for a full year period. Inputs include Revenue, the level of expenses that vary with your sales (Variable Costs), and those that don't (Fixed Costs). Inputs do not have to be perfect but should reasonably reflect business operation. You can analyze a component of the business or a specific product by including values that apply only to the area under analysis. As an example we will analyze Acme Widgets producers of quality Widgets.</t>
        </r>
      </text>
    </comment>
    <comment ref="C9" authorId="0" shapeId="0" xr:uid="{00000000-0006-0000-0100-000002000000}">
      <text>
        <r>
          <rPr>
            <sz val="8"/>
            <color indexed="81"/>
            <rFont val="Tahoma"/>
            <family val="2"/>
          </rPr>
          <t>Input a name for the business or product. This appears as an identifier on the Output Sheets. Acme Widgets is my id.</t>
        </r>
      </text>
    </comment>
    <comment ref="C11" authorId="0" shapeId="0" xr:uid="{00000000-0006-0000-0100-000003000000}">
      <text>
        <r>
          <rPr>
            <sz val="8"/>
            <color indexed="81"/>
            <rFont val="Tahoma"/>
            <family val="2"/>
          </rPr>
          <t>Input the Revenue generated by the business or product for the current year. If you are setting the price for a new product or service input your forecast sales for a year. Current revenue for Acme Widgets is 500,000  per annum.</t>
        </r>
      </text>
    </comment>
    <comment ref="C13" authorId="0" shapeId="0" xr:uid="{00000000-0006-0000-0100-000004000000}">
      <text>
        <r>
          <rPr>
            <sz val="8"/>
            <color indexed="81"/>
            <rFont val="Tahoma"/>
            <family val="2"/>
          </rPr>
          <t>Select your Sales input as Price (average revenue per sale) or Num Sales (Number of Sales). This allows you to input your Sales breakdown directly as the average price per sale or the number of sales per year. My input will be based on average price, so I select Price.</t>
        </r>
      </text>
    </comment>
    <comment ref="C14" authorId="0" shapeId="0" xr:uid="{00000000-0006-0000-0100-000005000000}">
      <text>
        <r>
          <rPr>
            <sz val="8"/>
            <color indexed="81"/>
            <rFont val="Tahoma"/>
            <family val="2"/>
          </rPr>
          <t>Input the average revenue per sale (Price) or the average number of sales (Num Sales). Acme Widgets sell Widgets ranging in price from 10 to 100. The average sale price is 27. I have selected Sales input as Price and now input 27. The model calculates the number of sales per year as 18,519. This provides total annual revenue of 500,000.</t>
        </r>
      </text>
    </comment>
    <comment ref="C16" authorId="0" shapeId="0" xr:uid="{00000000-0006-0000-0100-000006000000}">
      <text>
        <r>
          <rPr>
            <sz val="8"/>
            <color indexed="81"/>
            <rFont val="Tahoma"/>
            <family val="2"/>
          </rPr>
          <t>Select your Expense input as Monetary or Percent. This allows you to input your Expenses directly in Monetary (Dollars, Pounds etc) or Percentage terms. I select Monetary inputs.</t>
        </r>
      </text>
    </comment>
    <comment ref="C17" authorId="0" shapeId="0" xr:uid="{00000000-0006-0000-0100-000007000000}">
      <text>
        <r>
          <rPr>
            <sz val="8"/>
            <color indexed="81"/>
            <rFont val="Tahoma"/>
            <family val="2"/>
          </rPr>
          <t>Variable Costs change with the volume of product or service you provide. These costs include materials, production, distribution, and transaction costs. The variable cost to produce, sell, and distribute my 18,519 widgets is 345,000. I input this as my Variable Cost.  It is calculated as 69% of revenue. If desired you can change the label associated with this cell.</t>
        </r>
      </text>
    </comment>
    <comment ref="C18" authorId="0" shapeId="0" xr:uid="{00000000-0006-0000-0100-000008000000}">
      <text>
        <r>
          <rPr>
            <sz val="8"/>
            <color indexed="81"/>
            <rFont val="Tahoma"/>
            <family val="2"/>
          </rPr>
          <t>Fixed Costs are expenses which remain constant (up to a point) while the volume of sales vary.  This includes administration, location, and finance costs. Keeping the doors of Acme Widgets open costs 80,000 a year even if I don’t sell a single widget. If desired you can change the label associated with this cell.</t>
        </r>
      </text>
    </comment>
    <comment ref="C19" authorId="0" shapeId="0" xr:uid="{00000000-0006-0000-0100-000009000000}">
      <text>
        <r>
          <rPr>
            <sz val="8"/>
            <color indexed="81"/>
            <rFont val="Tahoma"/>
            <family val="2"/>
          </rPr>
          <t>Operating Surplus reflects the before tax operating profit/loss of the business for the full years trading. It is calculated as the Revenue less Variable and Fixed Costs. It excludes asset investment. Assets include property, equipment, and capital reinvestment in the business.  The Operating Surplus represents the day to day (short term) business performance. The current Operating Surplus for Acme Widgets is 75,000 per annum. If desired you can change the label associated with this cell.</t>
        </r>
      </text>
    </comment>
    <comment ref="B23" authorId="0" shapeId="0" xr:uid="{00000000-0006-0000-0100-00000A000000}">
      <text>
        <r>
          <rPr>
            <sz val="8"/>
            <color indexed="81"/>
            <rFont val="Tahoma"/>
            <family val="2"/>
          </rPr>
          <t>Current Breakeven Analysis applies your current performance input to determine breakeven points and the required revenue and number of sales for a desired surplus under current trading conditions.</t>
        </r>
      </text>
    </comment>
    <comment ref="C26" authorId="0" shapeId="0" xr:uid="{00000000-0006-0000-0100-00000B000000}">
      <text>
        <r>
          <rPr>
            <sz val="8"/>
            <color indexed="81"/>
            <rFont val="Tahoma"/>
            <family val="2"/>
          </rPr>
          <t>This is the annual revenue required before any profit is generated by the business. If revenue is less than this the business will lose money for the period. Acme Widgets must generate 258,065 a year just to breakeven.</t>
        </r>
      </text>
    </comment>
    <comment ref="D26" authorId="0" shapeId="0" xr:uid="{00000000-0006-0000-0100-00000C000000}">
      <text>
        <r>
          <rPr>
            <sz val="8"/>
            <color indexed="81"/>
            <rFont val="Tahoma"/>
            <family val="2"/>
          </rPr>
          <t>This is the monthly revenue required before any profit is generated by the business. If revenue is less than this the business will lose money for the period. Acme Widgets must generate 21,505 a month just to breakeven.</t>
        </r>
      </text>
    </comment>
    <comment ref="E26" authorId="0" shapeId="0" xr:uid="{00000000-0006-0000-0100-00000D000000}">
      <text>
        <r>
          <rPr>
            <sz val="8"/>
            <color indexed="81"/>
            <rFont val="Tahoma"/>
            <family val="2"/>
          </rPr>
          <t>This is the weekly revenue required before any profit is generated by the business. If revenue is less than this the business will lose money for the period. Acme Widgets must generate 4,963 a week just to breakeven.</t>
        </r>
      </text>
    </comment>
    <comment ref="C27" authorId="0" shapeId="0" xr:uid="{00000000-0006-0000-0100-00000E000000}">
      <text>
        <r>
          <rPr>
            <sz val="8"/>
            <color indexed="81"/>
            <rFont val="Tahoma"/>
            <family val="2"/>
          </rPr>
          <t>This is the annual number of sales required before any profit is generated by the business. If the number of sales is less than this the business will lose money for the period. Acme Widgets must generate 9,558 sales a year just to breakeven.</t>
        </r>
      </text>
    </comment>
    <comment ref="D27" authorId="0" shapeId="0" xr:uid="{00000000-0006-0000-0100-00000F000000}">
      <text>
        <r>
          <rPr>
            <sz val="8"/>
            <color indexed="81"/>
            <rFont val="Tahoma"/>
            <family val="2"/>
          </rPr>
          <t>This is the monthly number of sales required before any profit is generated by the business. If the number of sales is less than this the business will lose money for the period. Acme Widgets must generate 796 sales a month just to breakeven.</t>
        </r>
      </text>
    </comment>
    <comment ref="E27" authorId="0" shapeId="0" xr:uid="{00000000-0006-0000-0100-000010000000}">
      <text>
        <r>
          <rPr>
            <sz val="8"/>
            <color indexed="81"/>
            <rFont val="Tahoma"/>
            <family val="2"/>
          </rPr>
          <t>This is the monthly number of sales required before any profit is generated by the business. If the number of sales is less than this the business will lose money for the period. Acme Widgets must generate 184 sales a year just to breakeven.</t>
        </r>
      </text>
    </comment>
    <comment ref="B29" authorId="0" shapeId="0" xr:uid="{00000000-0006-0000-0100-000011000000}">
      <text>
        <r>
          <rPr>
            <sz val="8"/>
            <color indexed="81"/>
            <rFont val="Tahoma"/>
            <family val="2"/>
          </rPr>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C31" authorId="0" shapeId="0" xr:uid="{00000000-0006-0000-0100-000012000000}">
      <text>
        <r>
          <rPr>
            <sz val="8"/>
            <color indexed="81"/>
            <rFont val="Tahoma"/>
            <family val="2"/>
          </rPr>
          <t>You can input your desired surplus for a week, month, or year. The model will calculate the revenue and number of sales required to generate this surplus based on current pricing. This can be applied for budgeting and goal setting. Acme Widgets' goal is to increase the surplus to 90,000 per annum.</t>
        </r>
      </text>
    </comment>
    <comment ref="E31" authorId="0" shapeId="0" xr:uid="{00000000-0006-0000-0100-000013000000}">
      <text>
        <r>
          <rPr>
            <sz val="8"/>
            <color indexed="81"/>
            <rFont val="Tahoma"/>
            <family val="2"/>
          </rPr>
          <t>Select your surplus input as Year, Month, or Week. I select Year.</t>
        </r>
      </text>
    </comment>
    <comment ref="C32" authorId="0" shapeId="0" xr:uid="{00000000-0006-0000-0100-000014000000}">
      <text>
        <r>
          <rPr>
            <sz val="8"/>
            <color indexed="81"/>
            <rFont val="Tahoma"/>
            <family val="2"/>
          </rPr>
          <t>This is the revenue needed to generate your required surplus for the period. Acme Widgets must generate 548,387 annually for a 90,000 surplus.</t>
        </r>
      </text>
    </comment>
    <comment ref="E32" authorId="0" shapeId="0" xr:uid="{00000000-0006-0000-0100-000015000000}">
      <text>
        <r>
          <rPr>
            <sz val="8"/>
            <color indexed="81"/>
            <rFont val="Tahoma"/>
            <family val="2"/>
          </rPr>
          <t>This is the number of sales needed to generate your required surplus for the period. Acme Widgets must generate 20,311 sales  annually for a 90,000 surplus.</t>
        </r>
      </text>
    </comment>
    <comment ref="B36" authorId="0" shapeId="0" xr:uid="{00000000-0006-0000-0100-000016000000}">
      <text>
        <r>
          <rPr>
            <sz val="8"/>
            <color indexed="81"/>
            <rFont val="Tahoma"/>
            <family val="2"/>
          </rPr>
          <t>Pricing Analysis allows you to test the impact of pricing changes.  Input estimated changes in the number of sales for changes in price to test the impact on revenue and surplus.</t>
        </r>
      </text>
    </comment>
    <comment ref="B38" authorId="0" shapeId="0" xr:uid="{00000000-0006-0000-0100-000017000000}">
      <text>
        <r>
          <rPr>
            <sz val="8"/>
            <color indexed="81"/>
            <rFont val="Tahoma"/>
            <family val="2"/>
          </rPr>
          <t>Increased Average Price allows you to determine the revenue and surplus generated by an increased price. The ratio of price to number of sales is applied in extended pricing analysis.</t>
        </r>
      </text>
    </comment>
    <comment ref="C38" authorId="0" shapeId="0" xr:uid="{00000000-0006-0000-0100-000018000000}">
      <text>
        <r>
          <rPr>
            <sz val="8"/>
            <color indexed="81"/>
            <rFont val="Tahoma"/>
            <family val="2"/>
          </rPr>
          <t>Select your Increased Average Price input as Units or Percent. This allows you to input directly in Units (Monetary and Number of Sales) or Percentage terms. I select Percent.</t>
        </r>
      </text>
    </comment>
    <comment ref="C39" authorId="0" shapeId="0" xr:uid="{00000000-0006-0000-0100-000019000000}">
      <text>
        <r>
          <rPr>
            <sz val="8"/>
            <color indexed="81"/>
            <rFont val="Tahoma"/>
            <family val="2"/>
          </rPr>
          <t>Input the amount of average  price increase to test. This increase is relative to your current price. The ratio of price change to number of sales change will be applied in the extended pricing analysis. As a percentage this price increase should be no greater than 50%. For Acme Widgets I will test a price increase of 15%.</t>
        </r>
      </text>
    </comment>
    <comment ref="G39" authorId="0" shapeId="0" xr:uid="{00000000-0006-0000-0100-00001A000000}">
      <text>
        <r>
          <rPr>
            <sz val="8"/>
            <color indexed="81"/>
            <rFont val="Tahoma"/>
            <family val="2"/>
          </rPr>
          <t>This is the increased average price.</t>
        </r>
      </text>
    </comment>
    <comment ref="C40" authorId="0" shapeId="0" xr:uid="{00000000-0006-0000-0100-00001B000000}">
      <text>
        <r>
          <rPr>
            <sz val="8"/>
            <color indexed="81"/>
            <rFont val="Tahoma"/>
            <family val="2"/>
          </rPr>
          <t>Input the estimated impact on the number of sales your price increase will have. Consider competitor and consumer reactions. The ratio of price change to number of sales change will be applied in the extended pricing analysis. For Acme Widgets I estimate a price increase of 15% will result in a number of sales decrease of 20%.</t>
        </r>
      </text>
    </comment>
    <comment ref="G40" authorId="0" shapeId="0" xr:uid="{00000000-0006-0000-0100-00001C000000}">
      <text>
        <r>
          <rPr>
            <sz val="8"/>
            <color indexed="81"/>
            <rFont val="Tahoma"/>
            <family val="2"/>
          </rPr>
          <t>This is the decreased number of sales.</t>
        </r>
      </text>
    </comment>
    <comment ref="C42" authorId="0" shapeId="0" xr:uid="{00000000-0006-0000-0100-00001D000000}">
      <text>
        <r>
          <rPr>
            <sz val="8"/>
            <color indexed="81"/>
            <rFont val="Tahoma"/>
            <family val="2"/>
          </rPr>
          <t>This is the revenue calculated from the increased price and corresponding number of sales. A 15% increase in price results in Acme Widgets' revenue decreasing to 460,000 a year.</t>
        </r>
      </text>
    </comment>
    <comment ref="C44" authorId="0" shapeId="0" xr:uid="{00000000-0006-0000-0100-00001E000000}">
      <text>
        <r>
          <rPr>
            <sz val="8"/>
            <color indexed="81"/>
            <rFont val="Tahoma"/>
            <family val="2"/>
          </rPr>
          <t>This is the operating surplus (profit) based on the increased price and the corresponding number of sales. By increasing the average price by 15% the Acme Widget surplus will increase 29,000 per annum to 104,000. This occurs even though revenue has decreased. The Variable Cost applied is the Variable Cost per Unit produced as calculated from the current performance input.</t>
        </r>
      </text>
    </comment>
    <comment ref="B46" authorId="0" shapeId="0" xr:uid="{00000000-0006-0000-0100-00001F000000}">
      <text>
        <r>
          <rPr>
            <sz val="8"/>
            <color indexed="81"/>
            <rFont val="Tahoma"/>
            <family val="2"/>
          </rPr>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B48" authorId="0" shapeId="0" xr:uid="{00000000-0006-0000-0100-000020000000}">
      <text>
        <r>
          <rPr>
            <sz val="8"/>
            <color indexed="81"/>
            <rFont val="Tahoma"/>
            <family val="2"/>
          </rPr>
          <t>Decreased Average Price allows you to determine the revenue and surplus generated by a decreased price. The ratio of price to number of sales is applied in extended pricing analysis.</t>
        </r>
      </text>
    </comment>
    <comment ref="C48" authorId="0" shapeId="0" xr:uid="{00000000-0006-0000-0100-000021000000}">
      <text>
        <r>
          <rPr>
            <sz val="8"/>
            <color indexed="81"/>
            <rFont val="Tahoma"/>
            <family val="2"/>
          </rPr>
          <t>Select your Decreased Average Price input as Units or Percent. This allows you to input directly in Units (Monetary and Number of Sales) or Percentage terms. I select Percent.</t>
        </r>
      </text>
    </comment>
    <comment ref="C49" authorId="0" shapeId="0" xr:uid="{00000000-0006-0000-0100-000022000000}">
      <text>
        <r>
          <rPr>
            <sz val="8"/>
            <color indexed="81"/>
            <rFont val="Tahoma"/>
            <family val="2"/>
          </rPr>
          <t>Input the amount of average  price decrease to test. This decrease is relative to your current price. The ratio of price change to number of sales change will be applied in the extended pricing analysis. As a percentage this price decrease should be no greater than 50%. For Acme Widgets I will test a price decrease of 15%.</t>
        </r>
      </text>
    </comment>
    <comment ref="C50" authorId="0" shapeId="0" xr:uid="{00000000-0006-0000-0100-000023000000}">
      <text>
        <r>
          <rPr>
            <sz val="8"/>
            <color indexed="81"/>
            <rFont val="Tahoma"/>
            <family val="2"/>
          </rPr>
          <t>Input the estimated impact on the number of sales your price decrease will have. Consider competitor and consumer reactions. The ratio of price change to number of sales change will be applied in the extended pricing analysis. For Acme Widgets I estimate a price decrease of 15% will result in a number of sales increase of 25%.</t>
        </r>
      </text>
    </comment>
    <comment ref="C52" authorId="0" shapeId="0" xr:uid="{00000000-0006-0000-0100-000024000000}">
      <text>
        <r>
          <rPr>
            <sz val="8"/>
            <color indexed="81"/>
            <rFont val="Tahoma"/>
            <family val="2"/>
          </rPr>
          <t>This is the revenue calculated from the decreased price and corresponding number of sales. A 15% decrease in price results in Acme Widgets' revenue increasing to 531,250 a year.</t>
        </r>
      </text>
    </comment>
    <comment ref="C54" authorId="0" shapeId="0" xr:uid="{00000000-0006-0000-0100-000025000000}">
      <text>
        <r>
          <rPr>
            <sz val="8"/>
            <color indexed="81"/>
            <rFont val="Tahoma"/>
            <family val="2"/>
          </rPr>
          <t>This is the operating surplus (profit) based on the decreased price and the corresponding number of sales. By decreasing the average price by 15% the Acme Widget surplus will decrease 55,000 per annum to 20,000. The Variable Cost applied is the Variable Cost per Unit produced as calculated from the current performance input.</t>
        </r>
      </text>
    </comment>
    <comment ref="B56" authorId="0" shapeId="0" xr:uid="{00000000-0006-0000-0100-000026000000}">
      <text>
        <r>
          <rPr>
            <sz val="8"/>
            <color indexed="81"/>
            <rFont val="Tahoma"/>
            <family val="2"/>
          </rPr>
          <t>The Breakeven Chart plots the Revenue, Cost of Sales, Overheads,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B58" authorId="0" shapeId="0" xr:uid="{00000000-0006-0000-0100-000027000000}">
      <text>
        <r>
          <rPr>
            <sz val="8"/>
            <color indexed="81"/>
            <rFont val="Tahoma"/>
            <family val="2"/>
          </rPr>
          <t>The Price Analysis Chart plots the Number of Sales, Revenue, and Surplus for each of the defined price settings, Current, Increased, and Decreased.</t>
        </r>
      </text>
    </comment>
    <comment ref="B62" authorId="0" shapeId="0" xr:uid="{00000000-0006-0000-0100-000028000000}">
      <text>
        <r>
          <rPr>
            <sz val="8"/>
            <color indexed="81"/>
            <rFont val="Tahoma"/>
            <family val="2"/>
          </rPr>
          <t>Extended Pricing Analysis projects outcomes for pricing from 50% less than current to 50% more than the current price. It applies the ratio of price to number of sales defined in the increased and decreased price analysis and calculates the optimum price. The optimum price provides the highest surplus (profit). This information is intended to indicate outcomes based on your inputs. These inputs should be regularly refined to ensure they remain current.</t>
        </r>
      </text>
    </comment>
    <comment ref="E64" authorId="0" shapeId="0" xr:uid="{00000000-0006-0000-0100-000029000000}">
      <text>
        <r>
          <rPr>
            <sz val="8"/>
            <color indexed="81"/>
            <rFont val="Tahoma"/>
            <family val="2"/>
          </rPr>
          <t>This is the price that will generate the highest surplus (profit).</t>
        </r>
      </text>
    </comment>
    <comment ref="C66" authorId="0" shapeId="0" xr:uid="{00000000-0006-0000-0100-00002A000000}">
      <text>
        <r>
          <rPr>
            <sz val="8"/>
            <color indexed="81"/>
            <rFont val="Tahoma"/>
            <family val="2"/>
          </rPr>
          <t>This is the revenue calculated from the optimum price and the corresponding number of sales. At the optimum price Acme Widgets' revenue decreases to 431,067 a year.</t>
        </r>
      </text>
    </comment>
    <comment ref="C68" authorId="0" shapeId="0" xr:uid="{00000000-0006-0000-0100-00002B000000}">
      <text>
        <r>
          <rPr>
            <sz val="8"/>
            <color indexed="81"/>
            <rFont val="Tahoma"/>
            <family val="2"/>
          </rPr>
          <t>This is the operating surplus (profit) based on the optimum price and the corresponding number of sales. At the optimum price the Acme Widget surplus will increase by 32,267 per annum to 107,267. By increasing prices 22% the surplus will increase by 43%. This surplus is based on Fixed Costs remaining constant and the Variable Cost per Unit produced as calculated from the current performance input.</t>
        </r>
      </text>
    </comment>
    <comment ref="B72" authorId="0" shapeId="0" xr:uid="{00000000-0006-0000-0100-00002C000000}">
      <text>
        <r>
          <rPr>
            <sz val="8"/>
            <color indexed="81"/>
            <rFont val="Tahoma"/>
            <family val="2"/>
          </rPr>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r>
      </text>
    </comment>
    <comment ref="B74" authorId="0" shapeId="0" xr:uid="{00000000-0006-0000-0100-00002D000000}">
      <text>
        <r>
          <rPr>
            <sz val="8"/>
            <color indexed="81"/>
            <rFont val="Tahoma"/>
            <family val="2"/>
          </rPr>
          <t>The Extended Price Analysis Chart plots the Number of Sales, Revenue, and Surplus projections for prices ranging from -50% to +50% of the Current price. It also identifies the current price setting and the Optimum price to maximize your surplus.</t>
        </r>
      </text>
    </comment>
    <comment ref="B78" authorId="0" shapeId="0" xr:uid="{00000000-0006-0000-0100-00002E000000}">
      <text>
        <r>
          <rPr>
            <sz val="8"/>
            <color indexed="81"/>
            <rFont val="Tahoma"/>
            <family val="2"/>
          </rPr>
          <t>Breakeven tables are provided for Current, Increased, Decreased, and Optimum pricing. They provide calculations for the number of sales from 0 to double the input amount. These results are also represented in the Breakeven Charts.</t>
        </r>
      </text>
    </comment>
  </commentList>
</comments>
</file>

<file path=xl/sharedStrings.xml><?xml version="1.0" encoding="utf-8"?>
<sst xmlns="http://schemas.openxmlformats.org/spreadsheetml/2006/main" count="207" uniqueCount="165">
  <si>
    <t>Input a name for the business or product. This appears as an identifier on the Output Sheets. Acme Widgets is my id.</t>
  </si>
  <si>
    <t>Input the Revenue generated by the business or product for the current year. If you are setting the price for a new product or service input your forecast sales for a year. Current revenue for Acme Widgets is 500,000  per annum.</t>
  </si>
  <si>
    <t>Select your Sales input as Price (average revenue per sale) or Num Sales (Number of Sales). This allows you to input your Sales breakdown directly as the average price per sale or the number of sales per year. My input will be based on average price, so I select Price.</t>
  </si>
  <si>
    <t>Input the average revenue per sale (Price) or the average number of sales (Num Sales). Acme Widgets sell Widgets ranging in price from 10 to 100. The average sale price is 27. I have selected Sales input as Price and now input 27. The model calculates the number of sales per year as 18,519. This provides total annual revenue of 500,000.</t>
  </si>
  <si>
    <t>Select your Expense input as Monetary or Percent. This allows you to input your Expenses directly in Monetary (Dollars, Pounds etc) or Percentage terms. I select Monetary inputs.</t>
  </si>
  <si>
    <t>Current Breakeven Analysis applies your current performance input to determine breakeven points and the required revenue and number of sales for a desired surplus under current trading conditions.</t>
  </si>
  <si>
    <t>This is the revenue required before any profit is generated by the business. If revenue is less than this the business will lose money for the period. Acme Widgets must generate 258,065 a year just to breakeven.</t>
  </si>
  <si>
    <t>This is the number of sales required before any profit is generated by the business. If the number of sales is less than this the business will lose money for the period. Acme Widgets must generate 9,558 sales a year just to breakeven.</t>
  </si>
  <si>
    <t>This is the revenue required to generate your desired surplus for the period. Acme Widgets must generate 548,387 annually for a 90,000 surplus. The corresponding Number of Sales required is 20,311 annually.</t>
  </si>
  <si>
    <t>This section provides analysis based on current performance data.</t>
  </si>
  <si>
    <t>An average price increase of</t>
  </si>
  <si>
    <t>Increased Average Price</t>
  </si>
  <si>
    <t>Decreased Average Price</t>
  </si>
  <si>
    <t>Pricing Analysis allows you to test the impact of pricing changes.  Input estimated changes in the number of sales for changes in price to test the impact on revenue and surplus.</t>
  </si>
  <si>
    <t>Input the amount of average  price increase to test. This increase is relative to your current price. The ratio of price change to number of sales change will be applied in the extended pricing analysis. As a percentage this price increase should be no greater than 50%. For Acme Widgets I will test a price increase of 15%.</t>
  </si>
  <si>
    <t>Input the estimated impact on the number of sales your price increase will have. Consider competitor and consumer reactions. The ratio of price change to number of sales change will be applied in the extended pricing analysis. For Acme Widgets I estimate a price increase of 15% will result in a number of sales decrease of 20%.</t>
  </si>
  <si>
    <t>This is the revenue calculated from the increased price and corresponding number of sales. A 15% increase in price results in Acme Widgets' revenue decreasing to 460,000 a year.</t>
  </si>
  <si>
    <t>With an Operating Surplus of</t>
  </si>
  <si>
    <t>You currently require Revenue of</t>
  </si>
  <si>
    <t>To generate a surplus of</t>
  </si>
  <si>
    <t>Input the amount of average  price decrease to test. This decrease is relative to your current price. The ratio of price change to number of sales change will be applied in the extended pricing analysis. As a percentage this price decrease should be no greater than 50%. For Acme Widgets I will test a price decrease of 15%.</t>
  </si>
  <si>
    <t>This is the revenue calculated from the decreased price and corresponding number of sales. A 15% decrease in price results in Acme Widgets' revenue increasing to 531,250 a year.</t>
  </si>
  <si>
    <t>The Price Analysis Chart plots the Number of Sales, Revenue, and Surplus for each of the defined price settings, Current, Increased, and Decreased.</t>
  </si>
  <si>
    <t>Extended Pricing Analysis projects outcomes for pricing from 50% less than current to 50% more than the current price. It applies the ratio of price to number of sales defined in the increased and decreased price analysis and calculates the optimum price. The optimum price provides the highest surplus (profit). This information is intended to indicate outcomes based on your inputs. These inputs should be regularly refined to ensure they remain current.</t>
  </si>
  <si>
    <t>This is the price that will generate the highest surplus (profit).</t>
  </si>
  <si>
    <t>This is the revenue calculated from the optimum price and the corresponding number of sales. At the optimum price Acme Widgets' revenue decreases to 431,067 a year.</t>
  </si>
  <si>
    <t>The Extended Price Analysis Chart plots the Number of Sales, Revenue, and Surplus projections for prices ranging from -50% to +50% of the Current price. It also identifies the current price setting and the Optimum price to maximize your surplus.</t>
  </si>
  <si>
    <t>Breakeven tables are provided for Current, Increased, Decreased, and Optimum pricing. They provide calculations for the number of sales from 0 to double the input amount. These results are also represented in the Breakeven Charts.</t>
  </si>
  <si>
    <t>Operating surplus (profit/loss).</t>
  </si>
  <si>
    <t>Test the impact of price increases and decreases.</t>
  </si>
  <si>
    <t>Project price change impacts to identify your optimum price.</t>
  </si>
  <si>
    <t>Optimum Price Breakeven Chart</t>
  </si>
  <si>
    <t>An average price decrease of</t>
  </si>
  <si>
    <t>Decreased Price Breakeven Chart</t>
  </si>
  <si>
    <t>Extended Price Analysis Chart</t>
  </si>
  <si>
    <t>Current Price Breakeven Table</t>
  </si>
  <si>
    <t>Increased Price Breakeven Table</t>
  </si>
  <si>
    <t>Decreased Price Breakeven Table</t>
  </si>
  <si>
    <t>Input Point</t>
  </si>
  <si>
    <t>Optimum Price Breakeven Table</t>
  </si>
  <si>
    <t>Breakeven Tables</t>
  </si>
  <si>
    <t>Revenue needed to cover costs.</t>
  </si>
  <si>
    <t>Sales needed to cover costs.</t>
  </si>
  <si>
    <t>Current Price Breakeven Chart</t>
  </si>
  <si>
    <t>Increased Price Breakeven Chart</t>
  </si>
  <si>
    <t>Optimum Number</t>
  </si>
  <si>
    <t>Acme Widgets</t>
  </si>
  <si>
    <t>Price  Analysis Chart</t>
  </si>
  <si>
    <t>generating</t>
  </si>
  <si>
    <t>sales.</t>
  </si>
  <si>
    <t>Current Price</t>
  </si>
  <si>
    <t>Decreased Price</t>
  </si>
  <si>
    <t>Decrease Price Sales/Price Ratio</t>
  </si>
  <si>
    <t>Increase Price Sales/Price Ratio</t>
  </si>
  <si>
    <t>Optimum Price</t>
  </si>
  <si>
    <t>Pricing Analysis</t>
  </si>
  <si>
    <t>Applying extended price analysis the optimum average sale price is</t>
  </si>
  <si>
    <t>Current Breakeven Number of Sales is</t>
  </si>
  <si>
    <t>Extended Pricing Analysis</t>
  </si>
  <si>
    <t>Current Breakeven Analysis</t>
  </si>
  <si>
    <t>Price (revenue per sale) &amp; Number of Sales</t>
  </si>
  <si>
    <t>Set the Sales Input as Price or Num Sales.</t>
  </si>
  <si>
    <t>Unit Sales Price</t>
  </si>
  <si>
    <t>Total Costs</t>
  </si>
  <si>
    <t>Breakeven Point Number of Sales</t>
  </si>
  <si>
    <t>Increased Price</t>
  </si>
  <si>
    <t>Monthly</t>
  </si>
  <si>
    <t>Weekly</t>
  </si>
  <si>
    <t>Revenue</t>
  </si>
  <si>
    <t>Number of Sales</t>
  </si>
  <si>
    <t>Surplus</t>
  </si>
  <si>
    <t>Num Sales</t>
  </si>
  <si>
    <t>Sales</t>
  </si>
  <si>
    <t>Annually</t>
  </si>
  <si>
    <t>Current Breakeven Revenue is</t>
  </si>
  <si>
    <t>per</t>
  </si>
  <si>
    <t>Year</t>
  </si>
  <si>
    <t>Month</t>
  </si>
  <si>
    <t>Week</t>
  </si>
  <si>
    <t>from</t>
  </si>
  <si>
    <t>Breakeven Point Revenue</t>
  </si>
  <si>
    <t>sales during the period.</t>
  </si>
  <si>
    <t>Price</t>
  </si>
  <si>
    <t>Decrease</t>
  </si>
  <si>
    <t>Current</t>
  </si>
  <si>
    <t>Increase</t>
  </si>
  <si>
    <t>This results in Revenue of</t>
  </si>
  <si>
    <t>or</t>
  </si>
  <si>
    <t>to</t>
  </si>
  <si>
    <t>makes the</t>
  </si>
  <si>
    <t xml:space="preserve">or </t>
  </si>
  <si>
    <t>annual Number of Sales decrease by</t>
  </si>
  <si>
    <t>annual Number of Sales increase by</t>
  </si>
  <si>
    <t>Instruction Sheet</t>
  </si>
  <si>
    <t>Blue cells require input. View comments by positioning your mouse over the red marker cell or click the hyperlink for the</t>
  </si>
  <si>
    <t>Current Operating Performance Data</t>
  </si>
  <si>
    <t>Annual costs that do not vary with revenue.</t>
  </si>
  <si>
    <t>.</t>
  </si>
  <si>
    <t>Business Revenue</t>
  </si>
  <si>
    <t>Expenses</t>
  </si>
  <si>
    <t>Operating Surplus</t>
  </si>
  <si>
    <t>Percent</t>
  </si>
  <si>
    <t>Monetary</t>
  </si>
  <si>
    <t>Annual business revenue for the current year.</t>
  </si>
  <si>
    <t>Annual costs that vary with the level of revenue.</t>
  </si>
  <si>
    <t>Set the Expense Input as Monetary or Percent.</t>
  </si>
  <si>
    <t>This appears on the Output Sheets.</t>
  </si>
  <si>
    <t>This section reviews current business performance for a full year.</t>
  </si>
  <si>
    <t>Business Name or Identifier</t>
  </si>
  <si>
    <t>Input</t>
  </si>
  <si>
    <t>Outline</t>
  </si>
  <si>
    <t>Contact Details</t>
  </si>
  <si>
    <t xml:space="preserve"> </t>
  </si>
  <si>
    <t>Overview</t>
  </si>
  <si>
    <t>You can input your desired surplus for a week, month, or year. The model will calculate the revenue and number of sales required to generate this surplus based on current pricing. This can be applied for budgeting and goal setting. Acme Widgets' goal is to increase the surplus to 90,000 per annum.</t>
  </si>
  <si>
    <t>Input the estimated impact on the number of sales your price decrease will have. Consider competitor and consumer reactions. The ratio of price change to number of sales change will be applied in the extended pricing analysis. For Acme Widgets I estimate a price decrease of 15% will result in a number of sales increase of 25%.</t>
  </si>
  <si>
    <t>Input average Price or Number of Sales per year.</t>
  </si>
  <si>
    <t>Units</t>
  </si>
  <si>
    <t>Increased Average Price allows you to determine the revenue and surplus generated by an increased price. The ratio of price to number of sales is applied in extended pricing analysis. Select your Increased Average Price input as Units or Percent. This allows you to input directly in Units (Monetary and Number of Sales) or Percentage terms. I select Percent.</t>
  </si>
  <si>
    <t>Decreased Average Price allows you to determine the revenue and surplus generated by a decreased price. The ratio of price to number of sales is applied in extended pricing analysis. Select your Decreased Average Price input as Units or Percent. This allows you to input directly in Units (Monetary and Number of Sales) or Percentage terms. I select Percent.</t>
  </si>
  <si>
    <t>Variable Costs</t>
  </si>
  <si>
    <t>Fixed Costs</t>
  </si>
  <si>
    <t>Variable Costs per Unit</t>
  </si>
  <si>
    <t>Variable Cost %</t>
  </si>
  <si>
    <t xml:space="preserve"> Surplus %</t>
  </si>
  <si>
    <t>This section reviews the current performance of your business or product for a full year period. Inputs include Revenue, the level of expenses that vary with your sales (Variable Costs), and those that don't (Fixed Costs). Inputs do not have to be perfect but should reasonably reflect business operation. You can analyze a component of the business or a specific product by including values that apply only to the area under analysis. As an example we will analyze Acme Widgets producers of quality Widgets.</t>
  </si>
  <si>
    <t>The Breakeven Chart plots the Revenue, Variable Cost, Fixed Cost, and Surplus against the Number of Sales for a year. The red line indicates total costs and the black line revenue. Where they cross is the breakeven point. The green area to the right of the breakeven point represents profit, the green area to the left of breakeven is a loss.</t>
  </si>
  <si>
    <t>This is the operating surplus (profit) based on the increased price and the corresponding number of sales. By increasing the average price by 15% the Acme Widget surplus will increase 29,000 per annum to 104,000. This occurs even though revenue has decreased. The Variable Cost applied is the Variable Cost per Unit produced as calculated from the current performance input.</t>
  </si>
  <si>
    <t>This is the operating surplus (profit) based on the decreased price and the corresponding number of sales. By decreasing the average price by 15% the Acme Widget surplus will decrease 55,000 per annum to 20,000. The Variable Cost applied is the Variable Cost per Unit produced as calculated from the current performance input.</t>
  </si>
  <si>
    <t>This is the operating surplus (profit) based on the optimum price and the corresponding number of sales. At the optimum price the Acme Widget surplus will increase by 32,267 per annum to 107,267. By increasing prices 22% the surplus will increase by 43%. This surplus is based on Fixed Costs remaining constant and Variable Costs per Unit produced as calculated from the current performance input.</t>
  </si>
  <si>
    <t>Variable Costs change with the volume of product or service you provide. These costs include materials, production, distribution, and transaction costs. The variable cost to produce, sell, and distribute my 18,519 widgets is 345,000. I input this as the Variable Cost.  It is calculated as 69% of revenue.  If desired you can change the label associated with this cell.</t>
  </si>
  <si>
    <t>Fixed Costs are expenses which remain constant (up to a point) while the volume of sales vary.  This includes administration, location, and finance costs. Keeping the doors of Acme Widgets open costs 80,000 a year even if I don’t sell a single widget.  If desired you can change the label associated with this cell.</t>
  </si>
  <si>
    <t>Operating Surplus reflects the before tax operating profit/loss of the business for the full years trading. It is calculated as the Revenue less Variable Costs less Fixed Costs. It excludes asset investment. Assets include property, equipment, and capital reinvestment in the business.  The Operating Surplus represents the day to day (short term) business performance. The current Operating Surplus for Acme Widgets is 75,000 per annum.  If desired you can change the label associated with this cell.</t>
  </si>
  <si>
    <t>All input is on the Input Sheet. Click the tab or hyperlinks to access. Blue cells allow input. You can format cells, rows and columns on the calculation sheets using standard Excel functions.</t>
  </si>
  <si>
    <t>Click the sheet tab to View Current Price Breakeven Chart; Revenue, Variable Cost, Fixed Cost, and Surplus.</t>
  </si>
  <si>
    <t>Click the sheet tab to View Decreased Price Breakeven Chart; Revenue, Variable Cost, Fixed Cost, and Surplus.</t>
  </si>
  <si>
    <t>Click the sheet tab to View Increased Price Breakeven Chart; Revenue, Variable Cost, Fixed Cost, and Surplus.</t>
  </si>
  <si>
    <t>Click the sheet tab to View Price Analysis Chart; Revenue, Number of Sales, Surplus for the 3 defined Prices.</t>
  </si>
  <si>
    <t>Click the sheet tab to View Optimum Price Breakeven Chart; Revenue, Variable Cost, Fixed Cost, and Surplus.</t>
  </si>
  <si>
    <t>Click the sheet tab to View Extended Price Analysis Chart; Revenue, Number of Sales, Surplus for +/- 50%.</t>
  </si>
  <si>
    <t>Click the sheet tab to View Breakeven Tables for Current, Increased, Decreased and Optimium Pricing.</t>
  </si>
  <si>
    <r>
      <rPr>
        <b/>
        <sz val="10"/>
        <color indexed="8"/>
        <rFont val="Arial"/>
        <family val="2"/>
      </rPr>
      <t>Input is in blue cells only</t>
    </r>
    <r>
      <rPr>
        <sz val="10"/>
        <color indexed="8"/>
        <rFont val="Arial"/>
        <family val="2"/>
      </rPr>
      <t>. For full instructions please refer to the Help file at:</t>
    </r>
  </si>
  <si>
    <t>Input Licensed Email Address:</t>
  </si>
  <si>
    <t>Input License Code:</t>
  </si>
  <si>
    <t>License Valid to Date:</t>
  </si>
  <si>
    <r>
      <rPr>
        <b/>
        <sz val="10"/>
        <color indexed="8"/>
        <rFont val="Arial"/>
        <family val="2"/>
      </rPr>
      <t>To start</t>
    </r>
    <r>
      <rPr>
        <sz val="10"/>
        <color indexed="8"/>
        <rFont val="Arial"/>
        <family val="2"/>
      </rPr>
      <t xml:space="preserve"> use the sheet tabs to select the Input sheet.</t>
    </r>
  </si>
  <si>
    <t>Locked</t>
  </si>
  <si>
    <t>b</t>
  </si>
  <si>
    <t>a</t>
  </si>
  <si>
    <t>p</t>
  </si>
  <si>
    <t>e</t>
  </si>
  <si>
    <t>Application is a standard spreadsheet .xlsx file developed with Microsoft Excel and will run on most spreadsheet applications.</t>
  </si>
  <si>
    <t>Application License Details:</t>
  </si>
  <si>
    <t>Input your License Details in the blue cells below</t>
  </si>
  <si>
    <t>Suitability must be independently assessed and use indicates acceptance of any and all associated risk.</t>
  </si>
  <si>
    <t>© bizpep.com</t>
  </si>
  <si>
    <t>help…</t>
  </si>
  <si>
    <t>For questions, suggestions, support or additional business applications please visit:</t>
  </si>
  <si>
    <t>https://bizpep.com/</t>
  </si>
  <si>
    <t>Price Break Even Analysis</t>
  </si>
  <si>
    <t>Price Break Even Analysis uses break even analysis to calculate your current business break even point using revenue, variable and fixed cost inputs. This is combined with price elasticity (estimates of price and sales volume variations) to produce revenue and surplus (profit/loss) forecasts by price. The model determines the Optimum Pricing to maximize your business profit.</t>
  </si>
  <si>
    <t>https://bizpep.com/pricebreakevenanalysis.html?display=license</t>
  </si>
  <si>
    <t>Price Breakeven Analysis will determine the impact of a price change on your business. It calculates current break even points using revenue, variable cost, and fixed cost inputs. These are combined with estimates for price and sales volume variations to produce revenue and surplus (profit/loss) forecasts. The model determines the Optimum Pricing to maximize your surplus and can be applied  to new or established businesses, product/service lines, or individual items. It is compact, easy to use, and requires minimal inputs. Outputs include Breakeven Charts for Current, Increased, Decreased, and Optimum pricing. Analysis determines the Optimum Price to maximize your business surplus, and the Revenue, Surplus, and Number of Sales are calculated for prices ranging from -50% to +50% of the current price.</t>
  </si>
  <si>
    <t/>
  </si>
  <si>
    <t>Build: 20211209 by bizpep.com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</si>
</sst>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 mmmm\ yyyy;@"/>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b/>
      <u/>
      <sz val="10"/>
      <name val="Arial"/>
      <family val="2"/>
    </font>
    <font>
      <sz val="10"/>
      <color indexed="9"/>
      <name val="Arial"/>
      <family val="2"/>
    </font>
    <font>
      <sz val="8"/>
      <name val="Arial"/>
      <family val="2"/>
    </font>
    <font>
      <b/>
      <sz val="14"/>
      <name val="Arial"/>
      <family val="2"/>
    </font>
    <font>
      <b/>
      <u/>
      <sz val="14"/>
      <color indexed="12"/>
      <name val="Arial"/>
      <family val="2"/>
    </font>
    <font>
      <b/>
      <u/>
      <sz val="10"/>
      <color indexed="12"/>
      <name val="Arial"/>
      <family val="2"/>
    </font>
    <font>
      <sz val="8"/>
      <color indexed="81"/>
      <name val="Tahoma"/>
      <family val="2"/>
    </font>
    <font>
      <b/>
      <sz val="10"/>
      <color indexed="10"/>
      <name val="Arial"/>
      <family val="2"/>
    </font>
    <font>
      <sz val="10"/>
      <color indexed="10"/>
      <name val="Arial"/>
      <family val="2"/>
    </font>
    <font>
      <b/>
      <sz val="14"/>
      <color indexed="10"/>
      <name val="Arial"/>
      <family val="2"/>
    </font>
    <font>
      <u/>
      <sz val="10"/>
      <color indexed="12"/>
      <name val="Arial"/>
      <family val="2"/>
    </font>
    <font>
      <b/>
      <sz val="10"/>
      <color indexed="58"/>
      <name val="Arial"/>
      <family val="2"/>
    </font>
    <font>
      <sz val="10"/>
      <color indexed="58"/>
      <name val="Arial"/>
      <family val="2"/>
    </font>
    <font>
      <sz val="10"/>
      <color indexed="8"/>
      <name val="Arial"/>
      <family val="2"/>
    </font>
    <font>
      <u/>
      <sz val="11"/>
      <color indexed="12"/>
      <name val="Calibri"/>
      <family val="2"/>
    </font>
    <font>
      <b/>
      <sz val="14"/>
      <color indexed="18"/>
      <name val="Arial"/>
      <family val="2"/>
    </font>
    <font>
      <b/>
      <sz val="10"/>
      <color indexed="8"/>
      <name val="Arial"/>
      <family val="2"/>
    </font>
    <font>
      <sz val="10"/>
      <color rgb="FFFF0000"/>
      <name val="Arial"/>
      <family val="2"/>
    </font>
    <font>
      <b/>
      <sz val="10"/>
      <color rgb="FFFF0000"/>
      <name val="Arial"/>
      <family val="2"/>
    </font>
    <font>
      <sz val="8"/>
      <color theme="0"/>
      <name val="Arial"/>
      <family val="2"/>
    </font>
    <font>
      <sz val="10"/>
      <color rgb="FF000000"/>
      <name val="Arial"/>
      <family val="2"/>
    </font>
    <font>
      <u/>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8" tint="0.79998168889431442"/>
        <bgColor indexed="64"/>
      </patternFill>
    </fill>
  </fills>
  <borders count="34">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bottom style="dotted">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diagonal/>
    </border>
  </borders>
  <cellStyleXfs count="13">
    <xf numFmtId="0" fontId="0" fillId="2"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 fillId="2" borderId="0"/>
    <xf numFmtId="0" fontId="3" fillId="0" borderId="0"/>
    <xf numFmtId="0" fontId="3" fillId="0" borderId="0"/>
    <xf numFmtId="0" fontId="3" fillId="2" borderId="0">
      <alignment vertical="top"/>
    </xf>
    <xf numFmtId="0" fontId="3" fillId="2" borderId="0">
      <alignment vertical="top"/>
    </xf>
    <xf numFmtId="0" fontId="2" fillId="0" borderId="0"/>
    <xf numFmtId="0" fontId="21" fillId="0" borderId="0" applyNumberFormat="0" applyFill="0" applyBorder="0" applyAlignment="0" applyProtection="0">
      <alignment vertical="top"/>
      <protection locked="0"/>
    </xf>
    <xf numFmtId="0" fontId="27" fillId="0" borderId="0"/>
    <xf numFmtId="0" fontId="1" fillId="0" borderId="0"/>
    <xf numFmtId="0" fontId="3" fillId="2" borderId="0"/>
  </cellStyleXfs>
  <cellXfs count="347">
    <xf numFmtId="0" fontId="0" fillId="2" borderId="0" xfId="0"/>
    <xf numFmtId="0" fontId="3" fillId="2" borderId="0" xfId="6">
      <alignment vertical="top"/>
    </xf>
    <xf numFmtId="0" fontId="0" fillId="2" borderId="0" xfId="0" applyProtection="1">
      <protection hidden="1"/>
    </xf>
    <xf numFmtId="49" fontId="3" fillId="2" borderId="0" xfId="6" applyNumberFormat="1" applyProtection="1">
      <alignment vertical="top"/>
      <protection hidden="1"/>
    </xf>
    <xf numFmtId="49" fontId="3" fillId="2" borderId="0" xfId="6" applyNumberFormat="1" applyAlignment="1" applyProtection="1">
      <alignment horizontal="justify" vertical="top" wrapText="1"/>
      <protection hidden="1"/>
    </xf>
    <xf numFmtId="49" fontId="3" fillId="2" borderId="0" xfId="6" applyNumberFormat="1" applyFill="1" applyAlignment="1" applyProtection="1">
      <alignment horizontal="justify" vertical="top" wrapText="1"/>
      <protection hidden="1"/>
    </xf>
    <xf numFmtId="49" fontId="3" fillId="2" borderId="0" xfId="6" applyNumberFormat="1" applyAlignment="1" applyProtection="1">
      <alignment horizontal="left" vertical="top" wrapText="1"/>
      <protection hidden="1"/>
    </xf>
    <xf numFmtId="0" fontId="3" fillId="2" borderId="0" xfId="6" applyAlignment="1">
      <alignment horizontal="left" vertical="top"/>
    </xf>
    <xf numFmtId="49" fontId="4" fillId="2" borderId="1" xfId="0" applyNumberFormat="1" applyFont="1" applyFill="1" applyBorder="1" applyAlignment="1" applyProtection="1">
      <alignment horizontal="right" vertical="top" wrapText="1"/>
      <protection hidden="1"/>
    </xf>
    <xf numFmtId="49" fontId="4" fillId="2" borderId="2" xfId="0" applyNumberFormat="1" applyFont="1" applyFill="1" applyBorder="1" applyAlignment="1" applyProtection="1">
      <alignment horizontal="justify" vertical="top" wrapText="1"/>
      <protection hidden="1"/>
    </xf>
    <xf numFmtId="49" fontId="4" fillId="2" borderId="3" xfId="0" applyNumberFormat="1" applyFont="1" applyFill="1" applyBorder="1" applyAlignment="1" applyProtection="1">
      <alignment horizontal="justify" vertical="top" wrapText="1"/>
      <protection hidden="1"/>
    </xf>
    <xf numFmtId="0" fontId="3" fillId="2" borderId="0" xfId="6" applyNumberFormat="1" applyAlignment="1" applyProtection="1">
      <alignment horizontal="justify" vertical="top" wrapText="1"/>
      <protection hidden="1"/>
    </xf>
    <xf numFmtId="0" fontId="3" fillId="2" borderId="0" xfId="6" applyNumberFormat="1">
      <alignment vertical="top"/>
    </xf>
    <xf numFmtId="49" fontId="4" fillId="3" borderId="4" xfId="0" applyNumberFormat="1" applyFont="1" applyFill="1" applyBorder="1" applyAlignment="1" applyProtection="1">
      <alignment horizontal="justify" vertical="top" wrapText="1"/>
      <protection hidden="1"/>
    </xf>
    <xf numFmtId="49" fontId="4" fillId="2" borderId="5" xfId="0" applyNumberFormat="1" applyFont="1" applyFill="1" applyBorder="1" applyAlignment="1" applyProtection="1">
      <alignment horizontal="justify" vertical="top" wrapText="1"/>
      <protection hidden="1"/>
    </xf>
    <xf numFmtId="0" fontId="0" fillId="2" borderId="0" xfId="0" applyFill="1" applyAlignment="1" applyProtection="1">
      <alignment horizontal="justify" vertical="top" wrapText="1"/>
      <protection hidden="1"/>
    </xf>
    <xf numFmtId="0" fontId="5" fillId="2" borderId="0" xfId="0" applyFont="1" applyFill="1" applyAlignment="1" applyProtection="1">
      <alignment horizontal="justify" vertical="top" wrapText="1"/>
      <protection hidden="1"/>
    </xf>
    <xf numFmtId="3" fontId="0" fillId="2" borderId="0" xfId="0" applyNumberFormat="1" applyProtection="1">
      <protection hidden="1"/>
    </xf>
    <xf numFmtId="3" fontId="4" fillId="2" borderId="0" xfId="0" applyNumberFormat="1" applyFont="1" applyAlignment="1" applyProtection="1">
      <alignment horizontal="center" wrapText="1"/>
      <protection hidden="1"/>
    </xf>
    <xf numFmtId="3" fontId="6" fillId="2" borderId="1" xfId="1" applyNumberFormat="1" applyFill="1" applyBorder="1" applyAlignment="1" applyProtection="1">
      <alignment horizontal="center" vertical="top" wrapText="1"/>
      <protection hidden="1"/>
    </xf>
    <xf numFmtId="3" fontId="12" fillId="2" borderId="1" xfId="1" applyNumberFormat="1" applyFont="1" applyFill="1" applyBorder="1" applyAlignment="1" applyProtection="1">
      <alignment horizontal="left" vertical="top" wrapText="1"/>
      <protection hidden="1"/>
    </xf>
    <xf numFmtId="3" fontId="6" fillId="2" borderId="1" xfId="1" applyNumberFormat="1" applyFill="1" applyBorder="1" applyAlignment="1" applyProtection="1">
      <alignment horizontal="left" vertical="top" wrapText="1"/>
      <protection hidden="1"/>
    </xf>
    <xf numFmtId="3" fontId="6" fillId="2" borderId="1" xfId="1" applyNumberFormat="1" applyFill="1" applyBorder="1" applyAlignment="1" applyProtection="1">
      <alignment horizontal="right" vertical="top" wrapText="1"/>
      <protection hidden="1"/>
    </xf>
    <xf numFmtId="3" fontId="5" fillId="2" borderId="1" xfId="1" applyNumberFormat="1" applyFont="1" applyFill="1" applyBorder="1" applyAlignment="1" applyProtection="1">
      <alignment horizontal="right" vertical="top" wrapText="1"/>
      <protection hidden="1"/>
    </xf>
    <xf numFmtId="3" fontId="4" fillId="2" borderId="1" xfId="1" applyNumberFormat="1" applyFont="1" applyFill="1" applyBorder="1" applyAlignment="1" applyProtection="1">
      <alignment horizontal="left" vertical="top" wrapText="1"/>
      <protection hidden="1"/>
    </xf>
    <xf numFmtId="3" fontId="0" fillId="2" borderId="6" xfId="0" applyNumberFormat="1" applyBorder="1" applyProtection="1">
      <protection hidden="1"/>
    </xf>
    <xf numFmtId="3" fontId="0" fillId="2" borderId="0" xfId="0" applyNumberFormat="1" applyBorder="1" applyProtection="1">
      <protection hidden="1"/>
    </xf>
    <xf numFmtId="3" fontId="3" fillId="2" borderId="0" xfId="0" applyNumberFormat="1" applyFont="1" applyBorder="1" applyAlignment="1" applyProtection="1">
      <alignment vertical="top"/>
      <protection hidden="1"/>
    </xf>
    <xf numFmtId="3" fontId="15" fillId="2" borderId="0" xfId="0" applyNumberFormat="1" applyFont="1" applyAlignment="1" applyProtection="1">
      <alignment horizontal="left"/>
      <protection hidden="1"/>
    </xf>
    <xf numFmtId="3" fontId="6" fillId="2" borderId="0" xfId="1" applyNumberFormat="1" applyFill="1" applyBorder="1" applyAlignment="1" applyProtection="1">
      <alignment horizontal="center" vertical="top" wrapText="1"/>
      <protection hidden="1"/>
    </xf>
    <xf numFmtId="3" fontId="5" fillId="2" borderId="0" xfId="0" applyNumberFormat="1" applyFont="1" applyBorder="1" applyAlignment="1" applyProtection="1">
      <alignment horizontal="left" vertical="top" wrapText="1"/>
      <protection hidden="1"/>
    </xf>
    <xf numFmtId="3" fontId="0" fillId="2" borderId="0" xfId="0" applyNumberFormat="1" applyBorder="1" applyAlignment="1" applyProtection="1">
      <alignment vertical="top"/>
      <protection hidden="1"/>
    </xf>
    <xf numFmtId="3" fontId="5" fillId="0" borderId="0" xfId="1" applyNumberFormat="1" applyFont="1" applyFill="1" applyBorder="1" applyAlignment="1" applyProtection="1">
      <alignment horizontal="center" vertical="top" wrapText="1"/>
      <protection hidden="1"/>
    </xf>
    <xf numFmtId="3" fontId="4" fillId="3" borderId="7" xfId="1" applyNumberFormat="1" applyFont="1" applyFill="1" applyBorder="1" applyAlignment="1" applyProtection="1">
      <alignment horizontal="center" vertical="top" wrapText="1"/>
      <protection hidden="1"/>
    </xf>
    <xf numFmtId="3" fontId="5" fillId="3" borderId="6" xfId="1" applyNumberFormat="1" applyFont="1" applyFill="1" applyBorder="1" applyAlignment="1" applyProtection="1">
      <alignment horizontal="center" vertical="top" wrapText="1"/>
      <protection hidden="1"/>
    </xf>
    <xf numFmtId="3" fontId="5" fillId="2" borderId="0" xfId="1" applyNumberFormat="1" applyFont="1" applyFill="1" applyBorder="1" applyAlignment="1" applyProtection="1">
      <alignment horizontal="center" vertical="top" wrapText="1"/>
      <protection hidden="1"/>
    </xf>
    <xf numFmtId="3" fontId="4" fillId="3" borderId="8" xfId="1" applyNumberFormat="1" applyFont="1" applyFill="1" applyBorder="1" applyAlignment="1" applyProtection="1">
      <alignment horizontal="center" vertical="top" wrapText="1"/>
      <protection hidden="1"/>
    </xf>
    <xf numFmtId="3" fontId="5" fillId="3" borderId="0" xfId="1" applyNumberFormat="1" applyFont="1" applyFill="1" applyBorder="1" applyAlignment="1" applyProtection="1">
      <alignment horizontal="center" vertical="top" wrapText="1"/>
      <protection hidden="1"/>
    </xf>
    <xf numFmtId="3" fontId="6" fillId="2" borderId="5" xfId="1" applyNumberFormat="1" applyFill="1" applyBorder="1" applyAlignment="1" applyProtection="1">
      <alignment horizontal="right" vertical="top" wrapText="1"/>
      <protection hidden="1"/>
    </xf>
    <xf numFmtId="0" fontId="0" fillId="4" borderId="7" xfId="0" applyFill="1" applyBorder="1" applyAlignment="1" applyProtection="1">
      <alignment horizontal="justify" vertical="top" wrapText="1"/>
      <protection hidden="1"/>
    </xf>
    <xf numFmtId="0" fontId="0" fillId="3" borderId="8" xfId="0" applyFill="1" applyBorder="1" applyAlignment="1" applyProtection="1">
      <alignment horizontal="justify" vertical="top" wrapText="1"/>
      <protection hidden="1"/>
    </xf>
    <xf numFmtId="0" fontId="0" fillId="0" borderId="8" xfId="0" applyFill="1" applyBorder="1" applyAlignment="1" applyProtection="1">
      <alignment horizontal="left" vertical="top" wrapText="1"/>
      <protection hidden="1"/>
    </xf>
    <xf numFmtId="0" fontId="0" fillId="4" borderId="7" xfId="0" applyFill="1" applyBorder="1" applyAlignment="1" applyProtection="1">
      <alignment horizontal="left" vertical="top" wrapText="1"/>
      <protection hidden="1"/>
    </xf>
    <xf numFmtId="0" fontId="0" fillId="4" borderId="8" xfId="0" applyFill="1" applyBorder="1" applyAlignment="1" applyProtection="1">
      <alignment horizontal="left" vertical="top" wrapText="1"/>
      <protection hidden="1"/>
    </xf>
    <xf numFmtId="0" fontId="0" fillId="3" borderId="8" xfId="0" applyFill="1" applyBorder="1" applyAlignment="1" applyProtection="1">
      <alignment horizontal="left" vertical="top" wrapText="1"/>
      <protection hidden="1"/>
    </xf>
    <xf numFmtId="0" fontId="0" fillId="3" borderId="6" xfId="0" applyFill="1" applyBorder="1" applyAlignment="1" applyProtection="1">
      <alignment horizontal="left" vertical="top" wrapText="1"/>
      <protection hidden="1"/>
    </xf>
    <xf numFmtId="0" fontId="0" fillId="2" borderId="8" xfId="0" applyFill="1" applyBorder="1" applyAlignment="1" applyProtection="1">
      <alignment horizontal="justify" vertical="top" wrapText="1"/>
      <protection hidden="1"/>
    </xf>
    <xf numFmtId="3" fontId="12" fillId="2" borderId="2" xfId="1" applyNumberFormat="1" applyFont="1" applyFill="1" applyBorder="1" applyAlignment="1" applyProtection="1">
      <alignment horizontal="left" vertical="top" wrapText="1"/>
      <protection hidden="1"/>
    </xf>
    <xf numFmtId="3" fontId="12" fillId="2" borderId="5" xfId="1" applyNumberFormat="1" applyFont="1" applyFill="1" applyBorder="1" applyAlignment="1" applyProtection="1">
      <alignment horizontal="left" vertical="top" wrapText="1"/>
      <protection hidden="1"/>
    </xf>
    <xf numFmtId="3" fontId="12" fillId="2" borderId="5" xfId="1" applyNumberFormat="1" applyFont="1" applyFill="1" applyBorder="1" applyAlignment="1" applyProtection="1">
      <alignment horizontal="right" vertical="top" wrapText="1"/>
      <protection hidden="1"/>
    </xf>
    <xf numFmtId="3" fontId="12" fillId="2" borderId="3" xfId="1" applyNumberFormat="1" applyFont="1" applyFill="1" applyBorder="1" applyAlignment="1" applyProtection="1">
      <alignment horizontal="right" vertical="top" wrapText="1"/>
      <protection hidden="1"/>
    </xf>
    <xf numFmtId="0" fontId="6" fillId="2" borderId="0" xfId="1" applyNumberFormat="1" applyFill="1" applyBorder="1" applyAlignment="1" applyProtection="1">
      <alignment horizontal="justify" vertical="top" wrapText="1"/>
      <protection hidden="1"/>
    </xf>
    <xf numFmtId="49" fontId="4" fillId="2" borderId="1" xfId="0" applyNumberFormat="1" applyFont="1" applyFill="1" applyBorder="1" applyAlignment="1" applyProtection="1">
      <alignment horizontal="left" vertical="top" wrapText="1"/>
      <protection hidden="1"/>
    </xf>
    <xf numFmtId="0" fontId="0" fillId="2" borderId="9" xfId="0" applyFill="1" applyBorder="1" applyAlignment="1" applyProtection="1">
      <alignment horizontal="justify" vertical="top" wrapText="1"/>
      <protection hidden="1"/>
    </xf>
    <xf numFmtId="0" fontId="5" fillId="2" borderId="0" xfId="1" applyNumberFormat="1" applyFont="1" applyFill="1" applyBorder="1" applyAlignment="1" applyProtection="1">
      <alignment horizontal="justify" vertical="top" wrapText="1"/>
      <protection hidden="1"/>
    </xf>
    <xf numFmtId="49" fontId="5" fillId="2" borderId="0" xfId="6" applyNumberFormat="1" applyFont="1" applyProtection="1">
      <alignment vertical="top"/>
      <protection hidden="1"/>
    </xf>
    <xf numFmtId="0" fontId="5" fillId="2" borderId="7" xfId="0" applyNumberFormat="1" applyFont="1" applyBorder="1" applyAlignment="1" applyProtection="1">
      <alignment horizontal="left" vertical="top" wrapText="1"/>
      <protection hidden="1"/>
    </xf>
    <xf numFmtId="0" fontId="5" fillId="4" borderId="8" xfId="0" applyNumberFormat="1" applyFont="1" applyFill="1" applyBorder="1" applyAlignment="1" applyProtection="1">
      <alignment horizontal="left" vertical="top" wrapText="1"/>
      <protection hidden="1"/>
    </xf>
    <xf numFmtId="0" fontId="5" fillId="2" borderId="0" xfId="6" applyNumberFormat="1" applyFont="1" applyAlignment="1" applyProtection="1">
      <alignment horizontal="justify" vertical="top" wrapText="1"/>
      <protection hidden="1"/>
    </xf>
    <xf numFmtId="0" fontId="3" fillId="0" borderId="0" xfId="5"/>
    <xf numFmtId="0" fontId="3" fillId="0" borderId="0" xfId="5" applyProtection="1">
      <protection hidden="1"/>
    </xf>
    <xf numFmtId="0" fontId="4" fillId="2" borderId="5" xfId="5" applyFont="1" applyFill="1" applyBorder="1" applyAlignment="1" applyProtection="1">
      <alignment horizontal="right"/>
      <protection hidden="1"/>
    </xf>
    <xf numFmtId="0" fontId="3" fillId="0" borderId="0" xfId="5" applyBorder="1" applyProtection="1">
      <protection hidden="1"/>
    </xf>
    <xf numFmtId="0" fontId="4" fillId="2" borderId="2" xfId="5" applyFont="1" applyFill="1" applyBorder="1" applyAlignment="1" applyProtection="1">
      <alignment horizontal="left"/>
      <protection hidden="1"/>
    </xf>
    <xf numFmtId="0" fontId="4" fillId="2" borderId="0" xfId="5" applyFont="1" applyFill="1" applyBorder="1" applyProtection="1">
      <protection hidden="1"/>
    </xf>
    <xf numFmtId="3" fontId="3" fillId="2" borderId="0" xfId="5" applyNumberFormat="1" applyFill="1" applyBorder="1" applyAlignment="1" applyProtection="1">
      <alignment horizontal="right"/>
      <protection hidden="1"/>
    </xf>
    <xf numFmtId="0" fontId="7" fillId="2" borderId="0" xfId="5" applyFont="1" applyFill="1" applyProtection="1">
      <protection hidden="1"/>
    </xf>
    <xf numFmtId="0" fontId="3" fillId="2" borderId="0" xfId="5" applyFill="1" applyProtection="1">
      <protection hidden="1"/>
    </xf>
    <xf numFmtId="0" fontId="4" fillId="2" borderId="5" xfId="5" applyFont="1" applyFill="1" applyBorder="1" applyAlignment="1" applyProtection="1">
      <alignment horizontal="left"/>
      <protection hidden="1"/>
    </xf>
    <xf numFmtId="0" fontId="4" fillId="2" borderId="3" xfId="5" applyFont="1" applyFill="1" applyBorder="1" applyAlignment="1" applyProtection="1">
      <alignment horizontal="left"/>
      <protection hidden="1"/>
    </xf>
    <xf numFmtId="3" fontId="6" fillId="2" borderId="1" xfId="1" applyNumberFormat="1" applyFont="1" applyFill="1" applyBorder="1" applyAlignment="1" applyProtection="1">
      <alignment horizontal="left" vertical="top" wrapText="1"/>
      <protection hidden="1"/>
    </xf>
    <xf numFmtId="3" fontId="15" fillId="2" borderId="0" xfId="1" applyNumberFormat="1" applyFont="1" applyFill="1" applyBorder="1" applyAlignment="1" applyProtection="1">
      <alignment horizontal="left" vertical="top" wrapText="1"/>
      <protection hidden="1"/>
    </xf>
    <xf numFmtId="3" fontId="15" fillId="2" borderId="0" xfId="0" applyNumberFormat="1" applyFont="1" applyFill="1" applyBorder="1" applyAlignment="1" applyProtection="1">
      <alignment horizontal="left" vertical="center" wrapText="1"/>
      <protection hidden="1"/>
    </xf>
    <xf numFmtId="3" fontId="5" fillId="3" borderId="7" xfId="1" applyNumberFormat="1" applyFont="1" applyFill="1" applyBorder="1" applyAlignment="1" applyProtection="1">
      <alignment horizontal="center" vertical="top" wrapText="1"/>
      <protection hidden="1"/>
    </xf>
    <xf numFmtId="3" fontId="5" fillId="3" borderId="10" xfId="1" applyNumberFormat="1" applyFont="1" applyFill="1" applyBorder="1" applyAlignment="1" applyProtection="1">
      <alignment horizontal="center" vertical="top" wrapText="1"/>
      <protection hidden="1"/>
    </xf>
    <xf numFmtId="3" fontId="4" fillId="3" borderId="3" xfId="1" applyNumberFormat="1" applyFont="1" applyFill="1" applyBorder="1" applyAlignment="1" applyProtection="1">
      <alignment horizontal="center" vertical="top" wrapText="1"/>
      <protection hidden="1"/>
    </xf>
    <xf numFmtId="3" fontId="3" fillId="2" borderId="10" xfId="5" applyNumberFormat="1" applyFill="1" applyBorder="1" applyProtection="1">
      <protection hidden="1"/>
    </xf>
    <xf numFmtId="3" fontId="3" fillId="2" borderId="6" xfId="5" applyNumberFormat="1" applyFill="1" applyBorder="1" applyProtection="1">
      <protection hidden="1"/>
    </xf>
    <xf numFmtId="164" fontId="3" fillId="2" borderId="8" xfId="5" applyNumberFormat="1" applyFill="1" applyBorder="1" applyProtection="1">
      <protection hidden="1"/>
    </xf>
    <xf numFmtId="3" fontId="5" fillId="2" borderId="1" xfId="1" applyNumberFormat="1" applyFont="1" applyFill="1" applyBorder="1" applyAlignment="1" applyProtection="1">
      <alignment horizontal="left" vertical="top" wrapText="1"/>
      <protection hidden="1"/>
    </xf>
    <xf numFmtId="3" fontId="5" fillId="3" borderId="2" xfId="1" applyNumberFormat="1" applyFont="1" applyFill="1" applyBorder="1" applyAlignment="1" applyProtection="1">
      <alignment horizontal="center" vertical="top" wrapText="1"/>
      <protection hidden="1"/>
    </xf>
    <xf numFmtId="3" fontId="5" fillId="3" borderId="3" xfId="1" applyNumberFormat="1" applyFont="1" applyFill="1" applyBorder="1" applyAlignment="1" applyProtection="1">
      <alignment horizontal="center" vertical="top" wrapText="1"/>
      <protection hidden="1"/>
    </xf>
    <xf numFmtId="3" fontId="5" fillId="3" borderId="11" xfId="1" applyNumberFormat="1" applyFont="1" applyFill="1" applyBorder="1" applyAlignment="1" applyProtection="1">
      <alignment horizontal="center" vertical="top" wrapText="1"/>
      <protection hidden="1"/>
    </xf>
    <xf numFmtId="3" fontId="5" fillId="3" borderId="12" xfId="1" applyNumberFormat="1" applyFont="1" applyFill="1" applyBorder="1" applyAlignment="1" applyProtection="1">
      <alignment horizontal="center" vertical="top" wrapText="1"/>
      <protection hidden="1"/>
    </xf>
    <xf numFmtId="3" fontId="4" fillId="3" borderId="0" xfId="1" applyNumberFormat="1" applyFont="1" applyFill="1" applyBorder="1" applyAlignment="1" applyProtection="1">
      <alignment horizontal="center" vertical="top" wrapText="1"/>
      <protection hidden="1"/>
    </xf>
    <xf numFmtId="0" fontId="7" fillId="2" borderId="0" xfId="5" applyFont="1" applyFill="1" applyBorder="1" applyProtection="1">
      <protection hidden="1"/>
    </xf>
    <xf numFmtId="0" fontId="3" fillId="2" borderId="0" xfId="5" applyFill="1" applyBorder="1" applyProtection="1">
      <protection hidden="1"/>
    </xf>
    <xf numFmtId="3" fontId="5" fillId="2" borderId="6" xfId="5" applyNumberFormat="1" applyFont="1" applyFill="1" applyBorder="1" applyProtection="1">
      <protection hidden="1"/>
    </xf>
    <xf numFmtId="9" fontId="5" fillId="2" borderId="6" xfId="5" applyNumberFormat="1" applyFont="1" applyFill="1" applyBorder="1" applyProtection="1">
      <protection hidden="1"/>
    </xf>
    <xf numFmtId="3" fontId="5" fillId="2" borderId="10" xfId="5" applyNumberFormat="1" applyFont="1" applyFill="1" applyBorder="1" applyProtection="1">
      <protection hidden="1"/>
    </xf>
    <xf numFmtId="164" fontId="5" fillId="2" borderId="8" xfId="5" applyNumberFormat="1" applyFont="1" applyFill="1" applyBorder="1" applyProtection="1">
      <protection hidden="1"/>
    </xf>
    <xf numFmtId="0" fontId="4" fillId="0" borderId="5" xfId="5" applyFont="1" applyBorder="1" applyProtection="1">
      <protection hidden="1"/>
    </xf>
    <xf numFmtId="0" fontId="4" fillId="0" borderId="3" xfId="5" applyFont="1" applyBorder="1" applyProtection="1">
      <protection hidden="1"/>
    </xf>
    <xf numFmtId="3" fontId="3" fillId="0" borderId="6" xfId="5" applyNumberFormat="1" applyBorder="1" applyProtection="1">
      <protection hidden="1"/>
    </xf>
    <xf numFmtId="3" fontId="3" fillId="0" borderId="8" xfId="5" applyNumberFormat="1" applyBorder="1" applyProtection="1">
      <protection hidden="1"/>
    </xf>
    <xf numFmtId="3" fontId="4" fillId="0" borderId="0" xfId="1" applyNumberFormat="1" applyFont="1" applyFill="1" applyBorder="1" applyAlignment="1" applyProtection="1">
      <alignment horizontal="center" vertical="top" wrapText="1"/>
      <protection hidden="1"/>
    </xf>
    <xf numFmtId="3" fontId="0" fillId="2" borderId="0" xfId="0" applyNumberFormat="1" applyBorder="1" applyAlignment="1" applyProtection="1">
      <alignment horizontal="center"/>
      <protection hidden="1"/>
    </xf>
    <xf numFmtId="164" fontId="4" fillId="3" borderId="6" xfId="0" applyNumberFormat="1" applyFont="1" applyFill="1" applyBorder="1" applyAlignment="1" applyProtection="1">
      <alignment horizontal="center"/>
      <protection hidden="1"/>
    </xf>
    <xf numFmtId="3" fontId="4" fillId="3" borderId="4" xfId="1" applyNumberFormat="1" applyFont="1" applyFill="1" applyBorder="1" applyAlignment="1" applyProtection="1">
      <alignment horizontal="center" vertical="top" wrapText="1"/>
      <protection hidden="1"/>
    </xf>
    <xf numFmtId="3" fontId="0" fillId="2" borderId="0" xfId="0" applyNumberFormat="1" applyBorder="1" applyAlignment="1" applyProtection="1">
      <alignment horizontal="center" vertical="top"/>
      <protection hidden="1"/>
    </xf>
    <xf numFmtId="3" fontId="4" fillId="3" borderId="0" xfId="0" applyNumberFormat="1" applyFont="1" applyFill="1" applyBorder="1" applyAlignment="1" applyProtection="1">
      <alignment horizontal="center" vertical="top"/>
      <protection hidden="1"/>
    </xf>
    <xf numFmtId="3" fontId="0" fillId="0" borderId="0" xfId="0" applyNumberFormat="1" applyFill="1" applyBorder="1" applyAlignment="1" applyProtection="1">
      <alignment vertical="top"/>
      <protection hidden="1"/>
    </xf>
    <xf numFmtId="3" fontId="0" fillId="0" borderId="0" xfId="0" applyNumberFormat="1" applyFill="1" applyBorder="1" applyProtection="1">
      <protection hidden="1"/>
    </xf>
    <xf numFmtId="9" fontId="3" fillId="0" borderId="0" xfId="5" applyNumberFormat="1"/>
    <xf numFmtId="0" fontId="4" fillId="2" borderId="0" xfId="5" applyFont="1" applyFill="1" applyBorder="1" applyAlignment="1" applyProtection="1">
      <alignment horizontal="center"/>
      <protection hidden="1"/>
    </xf>
    <xf numFmtId="0" fontId="4" fillId="0" borderId="0" xfId="5" applyFont="1" applyProtection="1">
      <protection hidden="1"/>
    </xf>
    <xf numFmtId="0" fontId="7" fillId="0" borderId="0" xfId="5" applyFont="1" applyProtection="1">
      <protection hidden="1"/>
    </xf>
    <xf numFmtId="3" fontId="4" fillId="3" borderId="0" xfId="0" applyNumberFormat="1" applyFont="1" applyFill="1" applyBorder="1" applyAlignment="1" applyProtection="1">
      <alignment horizontal="center"/>
      <protection hidden="1"/>
    </xf>
    <xf numFmtId="3" fontId="5" fillId="2" borderId="0" xfId="0" applyNumberFormat="1" applyFont="1" applyBorder="1" applyAlignment="1" applyProtection="1">
      <alignment horizontal="center"/>
      <protection hidden="1"/>
    </xf>
    <xf numFmtId="3" fontId="4" fillId="0" borderId="0" xfId="0" applyNumberFormat="1" applyFont="1" applyFill="1" applyBorder="1" applyAlignment="1" applyProtection="1">
      <alignment horizontal="center" vertical="top"/>
      <protection hidden="1"/>
    </xf>
    <xf numFmtId="3" fontId="5" fillId="0" borderId="0" xfId="0" applyNumberFormat="1" applyFont="1" applyFill="1" applyBorder="1" applyAlignment="1" applyProtection="1">
      <alignment horizontal="center"/>
      <protection hidden="1"/>
    </xf>
    <xf numFmtId="3" fontId="4" fillId="0" borderId="4" xfId="1" applyNumberFormat="1" applyFont="1" applyFill="1" applyBorder="1" applyAlignment="1" applyProtection="1">
      <alignment horizontal="center" vertical="top" wrapText="1"/>
      <protection hidden="1"/>
    </xf>
    <xf numFmtId="3" fontId="4" fillId="0" borderId="10" xfId="1" applyNumberFormat="1" applyFont="1" applyFill="1" applyBorder="1" applyAlignment="1" applyProtection="1">
      <alignment horizontal="center" vertical="top" wrapText="1"/>
      <protection hidden="1"/>
    </xf>
    <xf numFmtId="3" fontId="4" fillId="2" borderId="10" xfId="1" applyNumberFormat="1" applyFont="1" applyFill="1" applyBorder="1" applyAlignment="1" applyProtection="1">
      <alignment horizontal="center" vertical="top" wrapText="1"/>
      <protection hidden="1"/>
    </xf>
    <xf numFmtId="3" fontId="4" fillId="0" borderId="1" xfId="1" applyNumberFormat="1" applyFont="1" applyFill="1" applyBorder="1" applyAlignment="1" applyProtection="1">
      <alignment horizontal="left" vertical="top" wrapText="1"/>
      <protection hidden="1"/>
    </xf>
    <xf numFmtId="3" fontId="8" fillId="2" borderId="0" xfId="1" applyNumberFormat="1" applyFont="1" applyFill="1" applyBorder="1" applyAlignment="1" applyProtection="1">
      <alignment horizontal="center" vertical="top" wrapText="1"/>
      <protection hidden="1"/>
    </xf>
    <xf numFmtId="3" fontId="5" fillId="2" borderId="0" xfId="0" applyNumberFormat="1" applyFont="1" applyProtection="1">
      <protection hidden="1"/>
    </xf>
    <xf numFmtId="3" fontId="6" fillId="2" borderId="1" xfId="1" applyNumberFormat="1" applyFont="1" applyFill="1" applyBorder="1" applyAlignment="1" applyProtection="1">
      <alignment horizontal="right" vertical="top" wrapText="1"/>
      <protection hidden="1"/>
    </xf>
    <xf numFmtId="0" fontId="4" fillId="2" borderId="3" xfId="5" applyFont="1" applyFill="1" applyBorder="1" applyAlignment="1" applyProtection="1">
      <alignment horizontal="right"/>
      <protection hidden="1"/>
    </xf>
    <xf numFmtId="9" fontId="3" fillId="0" borderId="0" xfId="5" applyNumberFormat="1" applyProtection="1">
      <protection hidden="1"/>
    </xf>
    <xf numFmtId="3" fontId="6" fillId="2" borderId="0" xfId="1" applyNumberFormat="1" applyFill="1" applyBorder="1" applyAlignment="1" applyProtection="1">
      <alignment vertical="top"/>
      <protection hidden="1"/>
    </xf>
    <xf numFmtId="3" fontId="5" fillId="2" borderId="0" xfId="1" applyNumberFormat="1" applyFont="1" applyFill="1" applyBorder="1" applyAlignment="1" applyProtection="1">
      <alignment vertical="top"/>
      <protection hidden="1"/>
    </xf>
    <xf numFmtId="9" fontId="5" fillId="2" borderId="0" xfId="1" applyNumberFormat="1" applyFont="1" applyFill="1" applyBorder="1" applyAlignment="1" applyProtection="1">
      <alignment horizontal="right" vertical="top" wrapText="1"/>
      <protection hidden="1"/>
    </xf>
    <xf numFmtId="3" fontId="4" fillId="2" borderId="0" xfId="1" applyNumberFormat="1" applyFont="1" applyFill="1" applyBorder="1" applyAlignment="1" applyProtection="1">
      <alignment horizontal="right" vertical="top" wrapText="1"/>
      <protection hidden="1"/>
    </xf>
    <xf numFmtId="3" fontId="5" fillId="2" borderId="6" xfId="1" applyNumberFormat="1" applyFont="1" applyFill="1" applyBorder="1" applyAlignment="1" applyProtection="1">
      <alignment horizontal="right" vertical="top" wrapText="1"/>
      <protection hidden="1"/>
    </xf>
    <xf numFmtId="9" fontId="5" fillId="2" borderId="8" xfId="1" applyNumberFormat="1" applyFont="1" applyFill="1" applyBorder="1" applyAlignment="1" applyProtection="1">
      <alignment horizontal="right" vertical="top" wrapText="1"/>
      <protection hidden="1"/>
    </xf>
    <xf numFmtId="3" fontId="4" fillId="2" borderId="2" xfId="1" applyNumberFormat="1" applyFont="1" applyFill="1" applyBorder="1" applyAlignment="1" applyProtection="1">
      <alignment horizontal="left" vertical="top" wrapText="1"/>
      <protection hidden="1"/>
    </xf>
    <xf numFmtId="3" fontId="4" fillId="2" borderId="3" xfId="1" applyNumberFormat="1" applyFont="1" applyFill="1" applyBorder="1" applyAlignment="1" applyProtection="1">
      <alignment horizontal="left" vertical="top" wrapText="1"/>
      <protection hidden="1"/>
    </xf>
    <xf numFmtId="3" fontId="4" fillId="2" borderId="4" xfId="1" applyNumberFormat="1" applyFont="1" applyFill="1" applyBorder="1" applyAlignment="1" applyProtection="1">
      <alignment horizontal="right" vertical="top" wrapText="1"/>
      <protection hidden="1"/>
    </xf>
    <xf numFmtId="3" fontId="4" fillId="2" borderId="5" xfId="1" applyNumberFormat="1" applyFont="1" applyFill="1" applyBorder="1" applyAlignment="1" applyProtection="1">
      <alignment horizontal="right" vertical="top" wrapText="1"/>
      <protection hidden="1"/>
    </xf>
    <xf numFmtId="3" fontId="4" fillId="2" borderId="3" xfId="1" applyNumberFormat="1" applyFont="1" applyFill="1" applyBorder="1" applyAlignment="1" applyProtection="1">
      <alignment horizontal="right" vertical="top" wrapText="1"/>
      <protection hidden="1"/>
    </xf>
    <xf numFmtId="3" fontId="5" fillId="2" borderId="5" xfId="1" applyNumberFormat="1" applyFont="1" applyFill="1" applyBorder="1" applyAlignment="1" applyProtection="1">
      <alignment horizontal="right" vertical="top" wrapText="1"/>
      <protection hidden="1"/>
    </xf>
    <xf numFmtId="9" fontId="5" fillId="2" borderId="3" xfId="1" applyNumberFormat="1" applyFont="1" applyFill="1" applyBorder="1" applyAlignment="1" applyProtection="1">
      <alignment horizontal="right" vertical="top" wrapText="1"/>
      <protection hidden="1"/>
    </xf>
    <xf numFmtId="3" fontId="4" fillId="2" borderId="7" xfId="1" applyNumberFormat="1" applyFont="1" applyFill="1" applyBorder="1" applyAlignment="1" applyProtection="1">
      <alignment horizontal="right" vertical="top" wrapText="1"/>
      <protection hidden="1"/>
    </xf>
    <xf numFmtId="3" fontId="4" fillId="3" borderId="4" xfId="1" applyNumberFormat="1" applyFont="1" applyFill="1" applyBorder="1" applyAlignment="1" applyProtection="1">
      <alignment horizontal="right" vertical="top" wrapText="1"/>
      <protection hidden="1"/>
    </xf>
    <xf numFmtId="3" fontId="5" fillId="3" borderId="5" xfId="1" applyNumberFormat="1" applyFont="1" applyFill="1" applyBorder="1" applyAlignment="1" applyProtection="1">
      <alignment horizontal="right" vertical="top" wrapText="1"/>
      <protection hidden="1"/>
    </xf>
    <xf numFmtId="9" fontId="5" fillId="3" borderId="3" xfId="1" applyNumberFormat="1" applyFont="1" applyFill="1" applyBorder="1" applyAlignment="1" applyProtection="1">
      <alignment horizontal="right" vertical="top" wrapText="1"/>
      <protection hidden="1"/>
    </xf>
    <xf numFmtId="3" fontId="5" fillId="2" borderId="2" xfId="1" applyNumberFormat="1" applyFont="1" applyFill="1" applyBorder="1" applyAlignment="1" applyProtection="1">
      <alignment horizontal="right" vertical="top" wrapText="1"/>
      <protection hidden="1"/>
    </xf>
    <xf numFmtId="3" fontId="5" fillId="3" borderId="2" xfId="1" applyNumberFormat="1" applyFont="1" applyFill="1" applyBorder="1" applyAlignment="1" applyProtection="1">
      <alignment horizontal="right" vertical="top" wrapText="1"/>
      <protection hidden="1"/>
    </xf>
    <xf numFmtId="4" fontId="5" fillId="3" borderId="10" xfId="1" applyNumberFormat="1" applyFont="1" applyFill="1" applyBorder="1" applyAlignment="1" applyProtection="1">
      <alignment horizontal="center" vertical="top" wrapText="1"/>
      <protection hidden="1"/>
    </xf>
    <xf numFmtId="4" fontId="5" fillId="3" borderId="8" xfId="1" applyNumberFormat="1" applyFont="1" applyFill="1" applyBorder="1" applyAlignment="1" applyProtection="1">
      <alignment horizontal="center" vertical="top" wrapText="1"/>
      <protection hidden="1"/>
    </xf>
    <xf numFmtId="3" fontId="5" fillId="3" borderId="4" xfId="1" applyNumberFormat="1" applyFont="1" applyFill="1" applyBorder="1" applyAlignment="1" applyProtection="1">
      <alignment horizontal="center" vertical="top" wrapText="1"/>
      <protection hidden="1"/>
    </xf>
    <xf numFmtId="3" fontId="0" fillId="2" borderId="1" xfId="0" applyNumberFormat="1" applyBorder="1" applyProtection="1">
      <protection hidden="1"/>
    </xf>
    <xf numFmtId="3" fontId="5" fillId="0" borderId="1" xfId="1" applyNumberFormat="1" applyFont="1" applyFill="1" applyBorder="1" applyAlignment="1" applyProtection="1">
      <alignment horizontal="right" vertical="top" wrapText="1"/>
      <protection hidden="1"/>
    </xf>
    <xf numFmtId="164" fontId="4" fillId="0" borderId="6" xfId="0" applyNumberFormat="1" applyFont="1" applyFill="1" applyBorder="1" applyAlignment="1" applyProtection="1">
      <alignment horizontal="center"/>
      <protection hidden="1"/>
    </xf>
    <xf numFmtId="3" fontId="4" fillId="0" borderId="1" xfId="1" applyNumberFormat="1" applyFont="1" applyFill="1" applyBorder="1" applyAlignment="1" applyProtection="1">
      <alignment horizontal="right" vertical="top" wrapText="1"/>
      <protection hidden="1"/>
    </xf>
    <xf numFmtId="3" fontId="6" fillId="2" borderId="3" xfId="1" applyNumberFormat="1" applyFill="1" applyBorder="1" applyAlignment="1" applyProtection="1">
      <alignment horizontal="right" vertical="top" wrapText="1"/>
      <protection hidden="1"/>
    </xf>
    <xf numFmtId="0" fontId="5" fillId="0" borderId="1" xfId="1" applyNumberFormat="1" applyFont="1" applyFill="1" applyBorder="1" applyAlignment="1" applyProtection="1">
      <alignment horizontal="center" vertical="top" wrapText="1"/>
      <protection hidden="1"/>
    </xf>
    <xf numFmtId="0" fontId="0" fillId="0" borderId="7" xfId="0" applyFill="1" applyBorder="1" applyAlignment="1" applyProtection="1">
      <alignment horizontal="left" vertical="top" wrapText="1"/>
      <protection hidden="1"/>
    </xf>
    <xf numFmtId="0" fontId="12" fillId="0" borderId="1" xfId="1" applyNumberFormat="1" applyFont="1" applyFill="1" applyBorder="1" applyAlignment="1" applyProtection="1">
      <alignment horizontal="left" vertical="top" wrapText="1"/>
      <protection hidden="1"/>
    </xf>
    <xf numFmtId="3" fontId="5" fillId="0" borderId="1" xfId="1" applyNumberFormat="1" applyFont="1" applyFill="1" applyBorder="1" applyAlignment="1" applyProtection="1">
      <alignment horizontal="center" vertical="top" wrapText="1"/>
      <protection hidden="1"/>
    </xf>
    <xf numFmtId="0" fontId="0" fillId="2" borderId="0" xfId="0" applyFill="1" applyBorder="1" applyAlignment="1" applyProtection="1">
      <alignment horizontal="justify" vertical="top" wrapText="1"/>
      <protection hidden="1"/>
    </xf>
    <xf numFmtId="0" fontId="0" fillId="4" borderId="4" xfId="0" applyFill="1" applyBorder="1" applyAlignment="1" applyProtection="1">
      <alignment horizontal="justify" vertical="top" wrapText="1"/>
      <protection hidden="1"/>
    </xf>
    <xf numFmtId="3" fontId="12" fillId="0" borderId="1" xfId="1" applyNumberFormat="1" applyFont="1" applyFill="1" applyBorder="1" applyAlignment="1" applyProtection="1">
      <alignment vertical="top" wrapText="1"/>
      <protection hidden="1"/>
    </xf>
    <xf numFmtId="3" fontId="12" fillId="2" borderId="1" xfId="1" applyNumberFormat="1" applyFont="1" applyFill="1" applyBorder="1" applyAlignment="1" applyProtection="1">
      <alignment horizontal="right" vertical="top" wrapText="1"/>
      <protection hidden="1"/>
    </xf>
    <xf numFmtId="0" fontId="0" fillId="3" borderId="4" xfId="0" applyFill="1" applyBorder="1" applyAlignment="1" applyProtection="1">
      <alignment horizontal="justify" vertical="top" wrapText="1"/>
      <protection hidden="1"/>
    </xf>
    <xf numFmtId="0" fontId="0" fillId="3" borderId="2" xfId="0" applyFill="1" applyBorder="1" applyAlignment="1" applyProtection="1">
      <alignment horizontal="justify" vertical="top" wrapText="1"/>
      <protection hidden="1"/>
    </xf>
    <xf numFmtId="0" fontId="0" fillId="3" borderId="3" xfId="0" applyFill="1" applyBorder="1" applyAlignment="1" applyProtection="1">
      <alignment horizontal="justify" vertical="top" wrapText="1"/>
      <protection hidden="1"/>
    </xf>
    <xf numFmtId="0" fontId="0" fillId="4" borderId="3" xfId="0" applyFill="1" applyBorder="1" applyAlignment="1" applyProtection="1">
      <alignment horizontal="justify" vertical="top" wrapText="1"/>
      <protection hidden="1"/>
    </xf>
    <xf numFmtId="0" fontId="0" fillId="3" borderId="4" xfId="0" applyFill="1" applyBorder="1" applyAlignment="1" applyProtection="1">
      <alignment horizontal="left" vertical="top" wrapText="1"/>
      <protection hidden="1"/>
    </xf>
    <xf numFmtId="0" fontId="0" fillId="3" borderId="13" xfId="0" applyFill="1" applyBorder="1" applyAlignment="1" applyProtection="1">
      <alignment horizontal="justify" vertical="top" wrapText="1"/>
      <protection hidden="1"/>
    </xf>
    <xf numFmtId="0" fontId="0" fillId="2" borderId="1" xfId="0" applyFill="1" applyBorder="1" applyAlignment="1" applyProtection="1">
      <alignment horizontal="justify" vertical="top" wrapText="1"/>
      <protection hidden="1"/>
    </xf>
    <xf numFmtId="0" fontId="5" fillId="2" borderId="9" xfId="1" applyNumberFormat="1" applyFont="1" applyFill="1" applyBorder="1" applyAlignment="1" applyProtection="1">
      <alignment horizontal="justify" vertical="top" wrapText="1"/>
      <protection hidden="1"/>
    </xf>
    <xf numFmtId="3" fontId="12" fillId="0" borderId="1" xfId="1" applyNumberFormat="1" applyFont="1" applyFill="1" applyBorder="1" applyAlignment="1" applyProtection="1">
      <alignment horizontal="right" vertical="top" wrapText="1"/>
      <protection hidden="1"/>
    </xf>
    <xf numFmtId="0" fontId="8" fillId="2" borderId="0" xfId="0" applyFont="1" applyProtection="1">
      <protection hidden="1"/>
    </xf>
    <xf numFmtId="0" fontId="12" fillId="2" borderId="1" xfId="0" applyFont="1" applyBorder="1" applyAlignment="1" applyProtection="1">
      <alignment horizontal="right" vertical="top" wrapText="1"/>
      <protection hidden="1"/>
    </xf>
    <xf numFmtId="0" fontId="12" fillId="2" borderId="1" xfId="0" applyFont="1" applyBorder="1" applyAlignment="1" applyProtection="1">
      <alignment vertical="top" wrapText="1"/>
      <protection hidden="1"/>
    </xf>
    <xf numFmtId="0" fontId="17" fillId="2" borderId="1" xfId="0" applyFont="1" applyBorder="1" applyAlignment="1" applyProtection="1">
      <alignment horizontal="right" vertical="top" wrapText="1"/>
      <protection hidden="1"/>
    </xf>
    <xf numFmtId="3" fontId="8" fillId="2" borderId="0" xfId="1" applyNumberFormat="1" applyFont="1" applyFill="1" applyBorder="1" applyAlignment="1" applyProtection="1">
      <alignment horizontal="left" vertical="top" wrapText="1"/>
      <protection hidden="1"/>
    </xf>
    <xf numFmtId="3" fontId="8" fillId="2" borderId="0" xfId="0" applyNumberFormat="1" applyFont="1" applyAlignment="1" applyProtection="1">
      <alignment horizontal="left"/>
      <protection hidden="1"/>
    </xf>
    <xf numFmtId="3" fontId="8" fillId="2" borderId="0" xfId="0" applyNumberFormat="1" applyFont="1" applyFill="1" applyBorder="1" applyAlignment="1" applyProtection="1">
      <alignment horizontal="left" vertical="center" wrapText="1"/>
      <protection hidden="1"/>
    </xf>
    <xf numFmtId="0" fontId="0" fillId="2" borderId="6" xfId="0" applyBorder="1" applyAlignment="1" applyProtection="1">
      <protection hidden="1"/>
    </xf>
    <xf numFmtId="0" fontId="0" fillId="2" borderId="0" xfId="0" applyBorder="1" applyAlignment="1" applyProtection="1">
      <protection hidden="1"/>
    </xf>
    <xf numFmtId="0" fontId="0" fillId="2" borderId="0" xfId="0" applyNumberFormat="1" applyBorder="1" applyAlignment="1" applyProtection="1">
      <alignment wrapText="1"/>
      <protection hidden="1"/>
    </xf>
    <xf numFmtId="0" fontId="0" fillId="2" borderId="6" xfId="0" applyNumberFormat="1" applyBorder="1" applyAlignment="1" applyProtection="1">
      <alignment wrapText="1"/>
      <protection hidden="1"/>
    </xf>
    <xf numFmtId="0" fontId="5" fillId="2" borderId="0" xfId="0" applyFont="1" applyBorder="1" applyAlignment="1" applyProtection="1">
      <alignment wrapText="1"/>
      <protection hidden="1"/>
    </xf>
    <xf numFmtId="0" fontId="5" fillId="2" borderId="6" xfId="0" applyFont="1" applyBorder="1" applyAlignment="1" applyProtection="1">
      <alignment wrapText="1"/>
      <protection hidden="1"/>
    </xf>
    <xf numFmtId="0" fontId="4" fillId="3" borderId="0" xfId="0" applyFont="1" applyFill="1" applyBorder="1" applyAlignment="1" applyProtection="1">
      <alignment horizontal="center" vertical="top" wrapText="1"/>
      <protection hidden="1"/>
    </xf>
    <xf numFmtId="0" fontId="0" fillId="2" borderId="0" xfId="0" applyBorder="1" applyAlignment="1" applyProtection="1">
      <alignment vertical="top" wrapText="1"/>
      <protection hidden="1"/>
    </xf>
    <xf numFmtId="0" fontId="0" fillId="0" borderId="0" xfId="0" applyFill="1" applyBorder="1" applyAlignment="1" applyProtection="1">
      <alignment vertical="top" wrapText="1"/>
      <protection hidden="1"/>
    </xf>
    <xf numFmtId="0" fontId="5" fillId="0" borderId="0" xfId="0" applyFont="1" applyFill="1" applyBorder="1" applyAlignment="1" applyProtection="1">
      <alignment horizontal="center" vertical="top" wrapText="1"/>
      <protection hidden="1"/>
    </xf>
    <xf numFmtId="9" fontId="16" fillId="3" borderId="6" xfId="0" applyNumberFormat="1" applyFont="1" applyFill="1" applyBorder="1" applyAlignment="1" applyProtection="1">
      <alignment horizontal="center"/>
      <protection hidden="1"/>
    </xf>
    <xf numFmtId="0" fontId="5" fillId="2" borderId="0" xfId="0" applyFont="1" applyBorder="1" applyAlignment="1" applyProtection="1">
      <protection hidden="1"/>
    </xf>
    <xf numFmtId="0" fontId="5" fillId="2" borderId="6" xfId="0" applyFont="1" applyBorder="1" applyAlignment="1" applyProtection="1">
      <protection hidden="1"/>
    </xf>
    <xf numFmtId="0" fontId="3" fillId="0" borderId="0" xfId="5" applyFont="1" applyProtection="1">
      <protection hidden="1"/>
    </xf>
    <xf numFmtId="0" fontId="4" fillId="0" borderId="4" xfId="5" applyFont="1" applyBorder="1" applyAlignment="1" applyProtection="1">
      <alignment horizontal="center"/>
      <protection hidden="1"/>
    </xf>
    <xf numFmtId="0" fontId="4" fillId="0" borderId="7" xfId="5" applyFont="1" applyBorder="1" applyAlignment="1" applyProtection="1">
      <alignment horizontal="center"/>
      <protection hidden="1"/>
    </xf>
    <xf numFmtId="0" fontId="4" fillId="0" borderId="2" xfId="5" applyFont="1" applyBorder="1" applyProtection="1">
      <protection hidden="1"/>
    </xf>
    <xf numFmtId="3" fontId="3" fillId="0" borderId="10" xfId="5" applyNumberFormat="1" applyBorder="1" applyProtection="1">
      <protection hidden="1"/>
    </xf>
    <xf numFmtId="10" fontId="4" fillId="0" borderId="0" xfId="5" applyNumberFormat="1" applyFont="1" applyProtection="1">
      <protection hidden="1"/>
    </xf>
    <xf numFmtId="0" fontId="4" fillId="0" borderId="0" xfId="5" applyFont="1" applyAlignment="1" applyProtection="1">
      <alignment horizontal="center" vertical="top"/>
      <protection hidden="1"/>
    </xf>
    <xf numFmtId="0" fontId="4" fillId="0" borderId="0" xfId="5" applyFont="1" applyAlignment="1" applyProtection="1">
      <alignment horizontal="center" vertical="top" wrapText="1"/>
      <protection hidden="1"/>
    </xf>
    <xf numFmtId="9" fontId="3" fillId="0" borderId="0" xfId="5" applyNumberFormat="1" applyFont="1" applyAlignment="1" applyProtection="1">
      <alignment horizontal="right"/>
      <protection hidden="1"/>
    </xf>
    <xf numFmtId="3" fontId="3" fillId="0" borderId="0" xfId="5" applyNumberFormat="1" applyProtection="1">
      <protection hidden="1"/>
    </xf>
    <xf numFmtId="9" fontId="4" fillId="0" borderId="0" xfId="5" applyNumberFormat="1" applyFont="1" applyProtection="1">
      <protection hidden="1"/>
    </xf>
    <xf numFmtId="0" fontId="5" fillId="2" borderId="0" xfId="0" applyFont="1" applyBorder="1" applyAlignment="1" applyProtection="1">
      <alignment horizontal="right"/>
      <protection hidden="1"/>
    </xf>
    <xf numFmtId="0" fontId="4" fillId="0" borderId="0" xfId="0" applyFont="1" applyFill="1" applyBorder="1" applyAlignment="1" applyProtection="1">
      <alignment horizontal="center"/>
      <protection hidden="1"/>
    </xf>
    <xf numFmtId="0" fontId="5" fillId="2" borderId="0" xfId="0" applyFont="1" applyBorder="1" applyAlignment="1" applyProtection="1">
      <alignment horizontal="center"/>
      <protection hidden="1"/>
    </xf>
    <xf numFmtId="0" fontId="4" fillId="2" borderId="0" xfId="0" applyFont="1" applyBorder="1" applyAlignment="1" applyProtection="1">
      <alignment horizontal="center"/>
      <protection hidden="1"/>
    </xf>
    <xf numFmtId="9" fontId="4" fillId="0" borderId="6" xfId="0" applyNumberFormat="1" applyFont="1" applyFill="1" applyBorder="1" applyAlignment="1" applyProtection="1">
      <alignment horizontal="center"/>
      <protection hidden="1"/>
    </xf>
    <xf numFmtId="3" fontId="4" fillId="0" borderId="1" xfId="1" applyNumberFormat="1" applyFont="1" applyFill="1" applyBorder="1" applyAlignment="1" applyProtection="1">
      <alignment horizontal="center" vertical="top" wrapText="1"/>
      <protection hidden="1"/>
    </xf>
    <xf numFmtId="0" fontId="4" fillId="2" borderId="6" xfId="0" applyFont="1" applyBorder="1" applyAlignment="1" applyProtection="1">
      <alignment horizontal="center"/>
      <protection hidden="1"/>
    </xf>
    <xf numFmtId="3" fontId="5" fillId="4" borderId="0" xfId="1" applyNumberFormat="1" applyFont="1" applyFill="1" applyBorder="1" applyAlignment="1" applyProtection="1">
      <alignment horizontal="center" vertical="top" wrapText="1"/>
      <protection locked="0" hidden="1"/>
    </xf>
    <xf numFmtId="3" fontId="4" fillId="4" borderId="4" xfId="1" applyNumberFormat="1" applyFont="1" applyFill="1" applyBorder="1" applyAlignment="1" applyProtection="1">
      <alignment horizontal="center" vertical="top" wrapText="1"/>
      <protection locked="0" hidden="1"/>
    </xf>
    <xf numFmtId="3" fontId="5" fillId="4" borderId="2" xfId="1" applyNumberFormat="1" applyFont="1" applyFill="1" applyBorder="1" applyAlignment="1" applyProtection="1">
      <alignment horizontal="center" vertical="top" wrapText="1"/>
      <protection locked="0" hidden="1"/>
    </xf>
    <xf numFmtId="3" fontId="5" fillId="4" borderId="3" xfId="1" applyNumberFormat="1" applyFont="1" applyFill="1" applyBorder="1" applyAlignment="1" applyProtection="1">
      <alignment horizontal="center" vertical="top" wrapText="1"/>
      <protection locked="0" hidden="1"/>
    </xf>
    <xf numFmtId="3" fontId="6" fillId="4" borderId="1" xfId="1" applyNumberFormat="1" applyFont="1" applyFill="1" applyBorder="1" applyAlignment="1" applyProtection="1">
      <alignment horizontal="right" vertical="top" wrapText="1"/>
      <protection locked="0" hidden="1"/>
    </xf>
    <xf numFmtId="3" fontId="6" fillId="4" borderId="1" xfId="1" applyNumberFormat="1" applyFill="1" applyBorder="1" applyAlignment="1" applyProtection="1">
      <alignment horizontal="left" vertical="top" wrapText="1"/>
      <protection locked="0" hidden="1"/>
    </xf>
    <xf numFmtId="3" fontId="4" fillId="2" borderId="5" xfId="5" applyNumberFormat="1" applyFont="1" applyFill="1" applyBorder="1" applyAlignment="1" applyProtection="1">
      <alignment horizontal="left"/>
      <protection hidden="1"/>
    </xf>
    <xf numFmtId="49" fontId="4" fillId="3" borderId="5" xfId="0" applyNumberFormat="1" applyFont="1" applyFill="1" applyBorder="1" applyAlignment="1" applyProtection="1">
      <alignment horizontal="justify" vertical="top" wrapText="1"/>
      <protection hidden="1"/>
    </xf>
    <xf numFmtId="3" fontId="5" fillId="4" borderId="0" xfId="1" applyNumberFormat="1" applyFont="1" applyFill="1" applyBorder="1" applyAlignment="1" applyProtection="1">
      <alignment horizontal="center" vertical="top" wrapText="1"/>
      <protection locked="0"/>
    </xf>
    <xf numFmtId="3" fontId="4" fillId="3" borderId="4" xfId="1" applyNumberFormat="1" applyFont="1" applyFill="1" applyBorder="1" applyAlignment="1" applyProtection="1">
      <alignment horizontal="center" vertical="top" wrapText="1"/>
      <protection locked="0"/>
    </xf>
    <xf numFmtId="3" fontId="5" fillId="4" borderId="4" xfId="1" applyNumberFormat="1" applyFont="1" applyFill="1" applyBorder="1" applyAlignment="1" applyProtection="1">
      <alignment horizontal="center" vertical="top" wrapText="1"/>
      <protection locked="0"/>
    </xf>
    <xf numFmtId="3" fontId="5" fillId="4" borderId="2" xfId="1" applyNumberFormat="1" applyFont="1" applyFill="1" applyBorder="1" applyAlignment="1" applyProtection="1">
      <alignment horizontal="center" vertical="top" wrapText="1"/>
      <protection locked="0"/>
    </xf>
    <xf numFmtId="3" fontId="5" fillId="4" borderId="5" xfId="1" applyNumberFormat="1" applyFont="1" applyFill="1" applyBorder="1" applyAlignment="1" applyProtection="1">
      <alignment horizontal="center" vertical="top" wrapText="1"/>
      <protection locked="0"/>
    </xf>
    <xf numFmtId="3" fontId="12" fillId="2" borderId="1" xfId="1" applyNumberFormat="1" applyFont="1" applyFill="1" applyBorder="1" applyAlignment="1" applyProtection="1">
      <alignment horizontal="center" vertical="top"/>
      <protection hidden="1"/>
    </xf>
    <xf numFmtId="3" fontId="12" fillId="2" borderId="0" xfId="1" applyNumberFormat="1" applyFont="1" applyFill="1" applyBorder="1" applyAlignment="1" applyProtection="1">
      <alignment horizontal="center" vertical="top"/>
      <protection hidden="1"/>
    </xf>
    <xf numFmtId="3" fontId="8" fillId="0" borderId="0" xfId="1" applyNumberFormat="1" applyFont="1" applyFill="1" applyBorder="1" applyAlignment="1" applyProtection="1">
      <alignment horizontal="center" vertical="top" wrapText="1"/>
      <protection hidden="1"/>
    </xf>
    <xf numFmtId="0" fontId="3" fillId="2" borderId="0" xfId="0" applyNumberFormat="1" applyFont="1" applyFill="1" applyBorder="1" applyAlignment="1" applyProtection="1">
      <alignment horizontal="justify" vertical="top" wrapText="1"/>
      <protection hidden="1"/>
    </xf>
    <xf numFmtId="0" fontId="20" fillId="0" borderId="0" xfId="11" applyFont="1" applyProtection="1">
      <protection hidden="1"/>
    </xf>
    <xf numFmtId="0" fontId="23" fillId="0" borderId="0" xfId="11" applyFont="1" applyProtection="1">
      <protection hidden="1"/>
    </xf>
    <xf numFmtId="0" fontId="23" fillId="0" borderId="0" xfId="11" applyFont="1" applyAlignment="1" applyProtection="1">
      <alignment horizontal="right"/>
      <protection hidden="1"/>
    </xf>
    <xf numFmtId="0" fontId="24" fillId="0" borderId="0" xfId="11" applyFont="1" applyAlignment="1" applyProtection="1">
      <alignment horizontal="center"/>
      <protection hidden="1"/>
    </xf>
    <xf numFmtId="0" fontId="24" fillId="0" borderId="0" xfId="11" applyFont="1" applyProtection="1">
      <protection hidden="1"/>
    </xf>
    <xf numFmtId="0" fontId="24" fillId="0" borderId="0" xfId="11" applyFont="1" applyAlignment="1" applyProtection="1">
      <alignment horizontal="right"/>
      <protection hidden="1"/>
    </xf>
    <xf numFmtId="0" fontId="6" fillId="5" borderId="0" xfId="2" applyFill="1" applyBorder="1" applyAlignment="1" applyProtection="1">
      <protection locked="0"/>
    </xf>
    <xf numFmtId="1" fontId="4" fillId="5" borderId="0" xfId="11" applyNumberFormat="1" applyFont="1" applyFill="1" applyAlignment="1" applyProtection="1">
      <alignment horizontal="left"/>
      <protection locked="0"/>
    </xf>
    <xf numFmtId="0" fontId="20" fillId="0" borderId="0" xfId="11" applyFont="1" applyAlignment="1" applyProtection="1">
      <alignment horizontal="right"/>
      <protection hidden="1"/>
    </xf>
    <xf numFmtId="165" fontId="25" fillId="0" borderId="0" xfId="9" applyNumberFormat="1" applyFont="1" applyFill="1" applyBorder="1" applyAlignment="1" applyProtection="1">
      <alignment horizontal="left"/>
      <protection hidden="1"/>
    </xf>
    <xf numFmtId="3" fontId="19" fillId="0" borderId="0" xfId="12" applyNumberFormat="1" applyFont="1" applyFill="1" applyAlignment="1" applyProtection="1">
      <alignment vertical="top"/>
      <protection hidden="1"/>
    </xf>
    <xf numFmtId="3" fontId="19" fillId="0" borderId="0" xfId="12" applyNumberFormat="1" applyFont="1" applyFill="1" applyProtection="1">
      <protection hidden="1"/>
    </xf>
    <xf numFmtId="0" fontId="20" fillId="0" borderId="0" xfId="11" applyFont="1" applyAlignment="1" applyProtection="1">
      <alignment horizontal="center"/>
      <protection hidden="1"/>
    </xf>
    <xf numFmtId="0" fontId="26" fillId="0" borderId="0" xfId="11" applyFont="1"/>
    <xf numFmtId="1" fontId="26" fillId="2" borderId="0" xfId="11" applyNumberFormat="1" applyFont="1" applyFill="1" applyProtection="1">
      <protection hidden="1"/>
    </xf>
    <xf numFmtId="0" fontId="26" fillId="2" borderId="0" xfId="11" applyFont="1" applyFill="1" applyProtection="1">
      <protection hidden="1"/>
    </xf>
    <xf numFmtId="0" fontId="26" fillId="0" borderId="0" xfId="11" applyFont="1" applyProtection="1">
      <protection hidden="1"/>
    </xf>
    <xf numFmtId="0" fontId="26" fillId="2" borderId="0" xfId="11" applyFont="1" applyFill="1" applyAlignment="1" applyProtection="1">
      <alignment horizontal="right"/>
      <protection hidden="1"/>
    </xf>
    <xf numFmtId="14" fontId="26" fillId="0" borderId="0" xfId="11" applyNumberFormat="1" applyFont="1"/>
    <xf numFmtId="165" fontId="26" fillId="2" borderId="0" xfId="11" applyNumberFormat="1" applyFont="1" applyFill="1" applyAlignment="1" applyProtection="1">
      <alignment horizontal="right"/>
      <protection hidden="1"/>
    </xf>
    <xf numFmtId="0" fontId="28" fillId="0" borderId="0" xfId="2" applyFont="1" applyAlignment="1" applyProtection="1"/>
    <xf numFmtId="1" fontId="26" fillId="0" borderId="0" xfId="11" applyNumberFormat="1" applyFont="1"/>
    <xf numFmtId="49" fontId="26" fillId="2" borderId="0" xfId="11" applyNumberFormat="1" applyFont="1" applyFill="1" applyProtection="1">
      <protection hidden="1"/>
    </xf>
    <xf numFmtId="0" fontId="20" fillId="0" borderId="0" xfId="11" applyFont="1" applyAlignment="1" applyProtection="1">
      <alignment horizontal="center" vertical="top" wrapText="1"/>
      <protection hidden="1"/>
    </xf>
    <xf numFmtId="0" fontId="22" fillId="0" borderId="0" xfId="11" applyFont="1" applyAlignment="1" applyProtection="1">
      <alignment horizontal="center"/>
      <protection hidden="1"/>
    </xf>
    <xf numFmtId="0" fontId="6" fillId="0" borderId="0" xfId="2" applyBorder="1" applyAlignment="1" applyProtection="1">
      <alignment horizontal="center"/>
      <protection hidden="1"/>
    </xf>
    <xf numFmtId="0" fontId="20" fillId="0" borderId="0" xfId="11" applyFont="1" applyAlignment="1" applyProtection="1">
      <alignment horizontal="justify" vertical="top" wrapText="1"/>
      <protection hidden="1"/>
    </xf>
    <xf numFmtId="3" fontId="18" fillId="0" borderId="0" xfId="12" applyNumberFormat="1" applyFont="1" applyFill="1" applyAlignment="1" applyProtection="1">
      <alignment horizontal="center" vertical="top"/>
      <protection hidden="1"/>
    </xf>
    <xf numFmtId="0" fontId="20" fillId="0" borderId="0" xfId="8" applyFont="1" applyAlignment="1" applyProtection="1">
      <alignment horizontal="center"/>
      <protection hidden="1"/>
    </xf>
    <xf numFmtId="0" fontId="6" fillId="0" borderId="0" xfId="1" applyAlignment="1" applyProtection="1">
      <alignment horizontal="center" vertical="top" wrapText="1"/>
      <protection hidden="1"/>
    </xf>
    <xf numFmtId="0" fontId="20" fillId="0" borderId="0" xfId="11" applyFont="1" applyAlignment="1" applyProtection="1">
      <alignment horizontal="center"/>
      <protection hidden="1"/>
    </xf>
    <xf numFmtId="0" fontId="3" fillId="0" borderId="0" xfId="11" applyFont="1" applyAlignment="1" applyProtection="1">
      <alignment horizontal="center"/>
      <protection hidden="1"/>
    </xf>
    <xf numFmtId="0" fontId="6" fillId="2" borderId="0" xfId="1" applyFill="1" applyAlignment="1" applyProtection="1">
      <alignment horizontal="center"/>
    </xf>
    <xf numFmtId="3" fontId="14" fillId="2" borderId="17" xfId="0" applyNumberFormat="1" applyFont="1" applyBorder="1" applyAlignment="1" applyProtection="1">
      <alignment horizontal="center" vertical="top" wrapText="1"/>
      <protection hidden="1"/>
    </xf>
    <xf numFmtId="3" fontId="14" fillId="2" borderId="1" xfId="1" applyNumberFormat="1" applyFont="1" applyFill="1" applyBorder="1" applyAlignment="1" applyProtection="1">
      <alignment horizontal="center" vertical="top" wrapText="1"/>
      <protection hidden="1"/>
    </xf>
    <xf numFmtId="3" fontId="14" fillId="2" borderId="0" xfId="1" applyNumberFormat="1" applyFont="1" applyFill="1" applyBorder="1" applyAlignment="1" applyProtection="1">
      <alignment horizontal="center" vertical="top" wrapText="1"/>
      <protection hidden="1"/>
    </xf>
    <xf numFmtId="3" fontId="14" fillId="2" borderId="6" xfId="1" applyNumberFormat="1" applyFont="1" applyFill="1" applyBorder="1" applyAlignment="1" applyProtection="1">
      <alignment horizontal="center" vertical="top" wrapText="1"/>
      <protection hidden="1"/>
    </xf>
    <xf numFmtId="3" fontId="0" fillId="2" borderId="1" xfId="0" applyNumberFormat="1" applyBorder="1" applyAlignment="1" applyProtection="1">
      <alignment vertical="top"/>
      <protection hidden="1"/>
    </xf>
    <xf numFmtId="0" fontId="0" fillId="2" borderId="0" xfId="0" applyBorder="1" applyAlignment="1" applyProtection="1">
      <alignment vertical="top"/>
      <protection hidden="1"/>
    </xf>
    <xf numFmtId="0" fontId="0" fillId="2" borderId="0" xfId="0" applyBorder="1" applyAlignment="1" applyProtection="1">
      <protection hidden="1"/>
    </xf>
    <xf numFmtId="0" fontId="0" fillId="2" borderId="6" xfId="0" applyBorder="1" applyAlignment="1" applyProtection="1">
      <protection hidden="1"/>
    </xf>
    <xf numFmtId="0" fontId="18" fillId="2" borderId="15" xfId="0" applyFont="1" applyFill="1" applyBorder="1" applyAlignment="1" applyProtection="1">
      <alignment horizontal="center"/>
      <protection hidden="1"/>
    </xf>
    <xf numFmtId="0" fontId="18" fillId="2" borderId="16" xfId="0" applyFont="1" applyFill="1" applyBorder="1" applyAlignment="1" applyProtection="1">
      <alignment horizontal="center"/>
      <protection hidden="1"/>
    </xf>
    <xf numFmtId="0" fontId="18" fillId="2" borderId="14" xfId="0" applyFont="1" applyFill="1" applyBorder="1" applyAlignment="1" applyProtection="1">
      <alignment horizontal="center"/>
      <protection hidden="1"/>
    </xf>
    <xf numFmtId="3" fontId="5" fillId="2" borderId="1" xfId="1" applyNumberFormat="1" applyFont="1" applyFill="1" applyBorder="1" applyAlignment="1" applyProtection="1">
      <alignment horizontal="left" vertical="top" wrapText="1"/>
      <protection hidden="1"/>
    </xf>
    <xf numFmtId="0" fontId="0" fillId="2" borderId="0" xfId="0" applyBorder="1" applyAlignment="1" applyProtection="1">
      <alignment horizontal="left" vertical="top"/>
      <protection hidden="1"/>
    </xf>
    <xf numFmtId="3" fontId="0" fillId="2" borderId="0" xfId="0" applyNumberFormat="1" applyBorder="1" applyAlignment="1" applyProtection="1">
      <alignment horizontal="left" vertical="top"/>
      <protection hidden="1"/>
    </xf>
    <xf numFmtId="3" fontId="0" fillId="2" borderId="6" xfId="0" applyNumberFormat="1" applyBorder="1" applyAlignment="1" applyProtection="1">
      <alignment vertical="top"/>
      <protection hidden="1"/>
    </xf>
    <xf numFmtId="0" fontId="18" fillId="2" borderId="18" xfId="0" applyFont="1" applyFill="1" applyBorder="1" applyAlignment="1" applyProtection="1">
      <alignment horizontal="center"/>
      <protection hidden="1"/>
    </xf>
    <xf numFmtId="0" fontId="18" fillId="2" borderId="19" xfId="0" applyFont="1" applyFill="1" applyBorder="1" applyAlignment="1" applyProtection="1">
      <alignment horizontal="center"/>
      <protection hidden="1"/>
    </xf>
    <xf numFmtId="0" fontId="18" fillId="2" borderId="20" xfId="0" applyFont="1" applyFill="1" applyBorder="1" applyAlignment="1" applyProtection="1">
      <alignment horizontal="center"/>
      <protection hidden="1"/>
    </xf>
    <xf numFmtId="3" fontId="5" fillId="2" borderId="21" xfId="0" applyNumberFormat="1" applyFont="1" applyFill="1" applyBorder="1" applyAlignment="1" applyProtection="1">
      <alignment horizontal="center" vertical="top" wrapText="1"/>
      <protection hidden="1"/>
    </xf>
    <xf numFmtId="3" fontId="0" fillId="2" borderId="22" xfId="0" applyNumberFormat="1" applyBorder="1" applyAlignment="1" applyProtection="1">
      <alignment horizontal="center" vertical="top" wrapText="1"/>
      <protection hidden="1"/>
    </xf>
    <xf numFmtId="3" fontId="0" fillId="2" borderId="22" xfId="0" applyNumberFormat="1" applyBorder="1" applyAlignment="1" applyProtection="1">
      <alignment vertical="top"/>
      <protection hidden="1"/>
    </xf>
    <xf numFmtId="0" fontId="0" fillId="2" borderId="22" xfId="0" applyBorder="1" applyAlignment="1" applyProtection="1">
      <protection hidden="1"/>
    </xf>
    <xf numFmtId="0" fontId="0" fillId="2" borderId="23" xfId="0" applyBorder="1" applyAlignment="1" applyProtection="1">
      <protection hidden="1"/>
    </xf>
    <xf numFmtId="3" fontId="6" fillId="2" borderId="12" xfId="1" applyNumberFormat="1" applyFill="1" applyBorder="1" applyAlignment="1" applyProtection="1">
      <alignment horizontal="center" vertical="top" wrapText="1"/>
      <protection hidden="1"/>
    </xf>
    <xf numFmtId="3" fontId="6" fillId="2" borderId="9" xfId="1" applyNumberFormat="1" applyFill="1" applyBorder="1" applyAlignment="1" applyProtection="1">
      <alignment horizontal="center" vertical="top" wrapText="1"/>
      <protection hidden="1"/>
    </xf>
    <xf numFmtId="3" fontId="6" fillId="2" borderId="9" xfId="1" applyNumberFormat="1" applyFill="1" applyBorder="1" applyAlignment="1" applyProtection="1">
      <alignment vertical="top"/>
      <protection hidden="1"/>
    </xf>
    <xf numFmtId="0" fontId="0" fillId="2" borderId="9" xfId="0" applyBorder="1" applyAlignment="1" applyProtection="1">
      <protection hidden="1"/>
    </xf>
    <xf numFmtId="0" fontId="0" fillId="2" borderId="8" xfId="0" applyBorder="1" applyAlignment="1" applyProtection="1">
      <protection hidden="1"/>
    </xf>
    <xf numFmtId="3" fontId="5" fillId="2" borderId="0" xfId="0" applyNumberFormat="1" applyFont="1" applyBorder="1" applyAlignment="1" applyProtection="1">
      <alignment horizontal="left" vertical="top" wrapText="1"/>
      <protection hidden="1"/>
    </xf>
    <xf numFmtId="0" fontId="0" fillId="2" borderId="0" xfId="0" applyAlignment="1" applyProtection="1">
      <protection hidden="1"/>
    </xf>
    <xf numFmtId="0" fontId="0" fillId="2" borderId="0" xfId="0" applyNumberFormat="1" applyBorder="1" applyAlignment="1" applyProtection="1">
      <alignment wrapText="1"/>
      <protection hidden="1"/>
    </xf>
    <xf numFmtId="0" fontId="0" fillId="2" borderId="0" xfId="0" applyAlignment="1" applyProtection="1">
      <alignment wrapText="1"/>
      <protection hidden="1"/>
    </xf>
    <xf numFmtId="0" fontId="0" fillId="2" borderId="6" xfId="0" applyBorder="1" applyAlignment="1" applyProtection="1">
      <alignment wrapText="1"/>
      <protection hidden="1"/>
    </xf>
    <xf numFmtId="0" fontId="0" fillId="2" borderId="0" xfId="0" applyBorder="1" applyAlignment="1">
      <alignment horizontal="left"/>
    </xf>
    <xf numFmtId="0" fontId="0" fillId="2" borderId="0" xfId="0" applyAlignment="1">
      <alignment horizontal="left"/>
    </xf>
    <xf numFmtId="3" fontId="3" fillId="4" borderId="0" xfId="0" applyNumberFormat="1" applyFont="1" applyFill="1" applyBorder="1" applyAlignment="1" applyProtection="1">
      <protection locked="0"/>
    </xf>
    <xf numFmtId="3" fontId="0" fillId="4" borderId="0" xfId="0" applyNumberFormat="1" applyFill="1" applyBorder="1" applyAlignment="1" applyProtection="1">
      <protection locked="0"/>
    </xf>
    <xf numFmtId="3" fontId="0" fillId="2" borderId="6" xfId="0" applyNumberFormat="1" applyBorder="1" applyAlignment="1" applyProtection="1">
      <protection hidden="1"/>
    </xf>
    <xf numFmtId="3" fontId="4" fillId="0" borderId="0" xfId="1" applyNumberFormat="1" applyFont="1" applyFill="1" applyBorder="1" applyAlignment="1" applyProtection="1">
      <alignment horizontal="center" vertical="top" wrapText="1"/>
      <protection hidden="1"/>
    </xf>
    <xf numFmtId="0" fontId="0" fillId="2" borderId="0" xfId="0" applyBorder="1" applyAlignment="1" applyProtection="1">
      <alignment horizontal="center" vertical="top" wrapText="1"/>
      <protection hidden="1"/>
    </xf>
    <xf numFmtId="3" fontId="5" fillId="0" borderId="0" xfId="1" applyNumberFormat="1" applyFont="1" applyFill="1" applyBorder="1" applyAlignment="1" applyProtection="1">
      <alignment horizontal="left" vertical="top" wrapText="1"/>
      <protection hidden="1"/>
    </xf>
    <xf numFmtId="0" fontId="0" fillId="2" borderId="0" xfId="0" applyAlignment="1" applyProtection="1">
      <alignment horizontal="left"/>
      <protection hidden="1"/>
    </xf>
    <xf numFmtId="0" fontId="0" fillId="2" borderId="6" xfId="0" applyBorder="1" applyAlignment="1" applyProtection="1">
      <alignment horizontal="left"/>
      <protection hidden="1"/>
    </xf>
    <xf numFmtId="3" fontId="5" fillId="2" borderId="0" xfId="1" applyNumberFormat="1" applyFont="1" applyFill="1" applyBorder="1" applyAlignment="1" applyProtection="1">
      <alignment horizontal="left" vertical="top" wrapText="1"/>
      <protection hidden="1"/>
    </xf>
    <xf numFmtId="3" fontId="0" fillId="2" borderId="0" xfId="0" applyNumberFormat="1" applyBorder="1" applyAlignment="1" applyProtection="1">
      <alignment vertical="top"/>
      <protection hidden="1"/>
    </xf>
    <xf numFmtId="0" fontId="5" fillId="2" borderId="0" xfId="0" applyNumberFormat="1" applyFont="1" applyBorder="1" applyAlignment="1" applyProtection="1">
      <alignment horizontal="justify" vertical="top" wrapText="1"/>
      <protection hidden="1"/>
    </xf>
    <xf numFmtId="0" fontId="0" fillId="2" borderId="0" xfId="0" applyNumberFormat="1" applyBorder="1" applyAlignment="1" applyProtection="1">
      <alignment horizontal="justify" vertical="top" wrapText="1"/>
      <protection hidden="1"/>
    </xf>
    <xf numFmtId="0" fontId="0" fillId="2" borderId="6" xfId="0" applyNumberFormat="1" applyBorder="1" applyAlignment="1" applyProtection="1">
      <alignment horizontal="justify" vertical="top" wrapText="1"/>
      <protection hidden="1"/>
    </xf>
    <xf numFmtId="3" fontId="10" fillId="2" borderId="0" xfId="7" applyNumberFormat="1" applyFont="1" applyBorder="1" applyAlignment="1" applyProtection="1">
      <alignment horizontal="center" vertical="top"/>
      <protection hidden="1"/>
    </xf>
    <xf numFmtId="3" fontId="18" fillId="2" borderId="15" xfId="0" applyNumberFormat="1" applyFont="1" applyFill="1" applyBorder="1" applyAlignment="1" applyProtection="1">
      <alignment horizontal="center"/>
      <protection hidden="1"/>
    </xf>
    <xf numFmtId="0" fontId="16" fillId="3" borderId="0" xfId="0" applyFont="1" applyFill="1" applyBorder="1" applyAlignment="1" applyProtection="1">
      <alignment horizontal="center"/>
      <protection hidden="1"/>
    </xf>
    <xf numFmtId="0" fontId="0" fillId="2" borderId="0" xfId="0" applyBorder="1" applyAlignment="1" applyProtection="1">
      <alignment horizontal="center"/>
      <protection hidden="1"/>
    </xf>
    <xf numFmtId="0" fontId="5" fillId="2" borderId="0" xfId="0" applyFont="1" applyBorder="1" applyAlignment="1" applyProtection="1">
      <alignment horizontal="left"/>
      <protection hidden="1"/>
    </xf>
    <xf numFmtId="3" fontId="6" fillId="2" borderId="1" xfId="1" applyNumberFormat="1" applyFill="1" applyBorder="1" applyAlignment="1" applyProtection="1">
      <alignment horizontal="right" vertical="top" wrapText="1"/>
      <protection hidden="1"/>
    </xf>
    <xf numFmtId="0" fontId="6" fillId="2" borderId="0" xfId="1" applyFill="1" applyBorder="1" applyAlignment="1" applyProtection="1">
      <alignment vertical="top" wrapText="1"/>
      <protection hidden="1"/>
    </xf>
    <xf numFmtId="3" fontId="16" fillId="2" borderId="0" xfId="0" applyNumberFormat="1" applyFont="1" applyBorder="1" applyAlignment="1" applyProtection="1">
      <alignment horizontal="center" vertical="top"/>
      <protection hidden="1"/>
    </xf>
    <xf numFmtId="0" fontId="3" fillId="2" borderId="0" xfId="0" applyFont="1" applyBorder="1" applyAlignment="1" applyProtection="1">
      <alignment horizontal="left"/>
      <protection hidden="1"/>
    </xf>
    <xf numFmtId="0" fontId="3" fillId="2" borderId="0" xfId="0" applyFont="1" applyAlignment="1" applyProtection="1">
      <alignment horizontal="left"/>
      <protection hidden="1"/>
    </xf>
    <xf numFmtId="0" fontId="3" fillId="2" borderId="6" xfId="0" applyFont="1" applyBorder="1" applyAlignment="1" applyProtection="1">
      <alignment horizontal="left"/>
      <protection hidden="1"/>
    </xf>
    <xf numFmtId="3" fontId="16" fillId="0" borderId="1" xfId="1" applyNumberFormat="1" applyFont="1" applyFill="1" applyBorder="1" applyAlignment="1" applyProtection="1">
      <alignment horizontal="right" vertical="top" wrapText="1"/>
      <protection hidden="1"/>
    </xf>
    <xf numFmtId="0" fontId="0" fillId="2" borderId="0" xfId="0" applyBorder="1" applyAlignment="1" applyProtection="1">
      <alignment horizontal="right"/>
      <protection hidden="1"/>
    </xf>
    <xf numFmtId="0" fontId="16" fillId="2" borderId="0" xfId="0" applyFont="1" applyBorder="1" applyAlignment="1" applyProtection="1">
      <alignment horizontal="center"/>
      <protection hidden="1"/>
    </xf>
    <xf numFmtId="0" fontId="5" fillId="2" borderId="0" xfId="0" applyFont="1" applyBorder="1" applyAlignment="1" applyProtection="1">
      <alignment horizontal="center" vertical="top" wrapText="1"/>
      <protection hidden="1"/>
    </xf>
    <xf numFmtId="3" fontId="10" fillId="2" borderId="0" xfId="1" applyNumberFormat="1" applyFont="1" applyFill="1" applyAlignment="1" applyProtection="1">
      <alignment horizontal="center" vertical="top"/>
      <protection hidden="1"/>
    </xf>
    <xf numFmtId="3" fontId="11" fillId="2" borderId="0" xfId="1" applyNumberFormat="1" applyFont="1" applyFill="1" applyAlignment="1" applyProtection="1">
      <alignment horizontal="center" vertical="top"/>
      <protection hidden="1"/>
    </xf>
    <xf numFmtId="3" fontId="9" fillId="2" borderId="0" xfId="7" applyNumberFormat="1" applyFont="1" applyAlignment="1" applyProtection="1">
      <alignment horizontal="center" vertical="top"/>
      <protection hidden="1"/>
    </xf>
    <xf numFmtId="3" fontId="11" fillId="0" borderId="0" xfId="1" applyNumberFormat="1" applyFont="1" applyBorder="1" applyAlignment="1" applyProtection="1">
      <alignment horizontal="center" vertical="top"/>
      <protection hidden="1"/>
    </xf>
    <xf numFmtId="0" fontId="18" fillId="0" borderId="24" xfId="0" applyNumberFormat="1" applyFont="1" applyFill="1" applyBorder="1" applyAlignment="1" applyProtection="1">
      <alignment horizontal="center" vertical="top" wrapText="1"/>
      <protection hidden="1"/>
    </xf>
    <xf numFmtId="0" fontId="18" fillId="0" borderId="25" xfId="0" applyNumberFormat="1" applyFont="1" applyFill="1" applyBorder="1" applyAlignment="1" applyProtection="1">
      <alignment horizontal="center" vertical="top" wrapText="1"/>
      <protection hidden="1"/>
    </xf>
    <xf numFmtId="0" fontId="18" fillId="0" borderId="26" xfId="0" applyNumberFormat="1" applyFont="1" applyFill="1" applyBorder="1" applyAlignment="1" applyProtection="1">
      <alignment horizontal="center" vertical="top" wrapText="1"/>
      <protection hidden="1"/>
    </xf>
    <xf numFmtId="3" fontId="7" fillId="2" borderId="9" xfId="1" applyNumberFormat="1" applyFont="1" applyFill="1" applyBorder="1" applyAlignment="1" applyProtection="1">
      <alignment horizontal="left" vertical="top" wrapText="1"/>
      <protection hidden="1"/>
    </xf>
    <xf numFmtId="0" fontId="0" fillId="2" borderId="9" xfId="0" applyBorder="1" applyAlignment="1" applyProtection="1">
      <alignment vertical="top" wrapText="1"/>
      <protection hidden="1"/>
    </xf>
    <xf numFmtId="0" fontId="10" fillId="2" borderId="0" xfId="1" applyNumberFormat="1" applyFont="1" applyFill="1" applyAlignment="1" applyProtection="1">
      <alignment horizontal="center" vertical="top"/>
      <protection hidden="1"/>
    </xf>
    <xf numFmtId="0" fontId="0" fillId="2" borderId="0" xfId="0" applyNumberFormat="1" applyAlignment="1" applyProtection="1">
      <alignment vertical="top"/>
      <protection hidden="1"/>
    </xf>
    <xf numFmtId="0" fontId="11" fillId="2" borderId="0" xfId="1" applyNumberFormat="1" applyFont="1" applyFill="1" applyAlignment="1" applyProtection="1">
      <alignment horizontal="center" vertical="top"/>
      <protection hidden="1"/>
    </xf>
    <xf numFmtId="0" fontId="9" fillId="2" borderId="0" xfId="7" applyNumberFormat="1" applyFont="1" applyAlignment="1" applyProtection="1">
      <alignment horizontal="center" vertical="top" wrapText="1"/>
      <protection hidden="1"/>
    </xf>
    <xf numFmtId="0" fontId="0" fillId="2" borderId="0" xfId="0" applyAlignment="1" applyProtection="1">
      <alignment vertical="top" wrapText="1"/>
      <protection hidden="1"/>
    </xf>
    <xf numFmtId="0" fontId="18" fillId="0" borderId="27" xfId="0" applyNumberFormat="1" applyFont="1" applyFill="1" applyBorder="1" applyAlignment="1" applyProtection="1">
      <alignment horizontal="center" vertical="top" wrapText="1"/>
      <protection hidden="1"/>
    </xf>
    <xf numFmtId="0" fontId="19" fillId="0" borderId="28" xfId="0" applyNumberFormat="1" applyFont="1" applyFill="1" applyBorder="1" applyAlignment="1" applyProtection="1">
      <alignment horizontal="center" vertical="top" wrapText="1"/>
      <protection hidden="1"/>
    </xf>
    <xf numFmtId="0" fontId="19" fillId="0" borderId="29" xfId="0" applyNumberFormat="1" applyFont="1" applyFill="1" applyBorder="1" applyAlignment="1" applyProtection="1">
      <alignment horizontal="center" vertical="top" wrapText="1"/>
      <protection hidden="1"/>
    </xf>
    <xf numFmtId="0" fontId="18" fillId="0" borderId="30" xfId="0" applyNumberFormat="1" applyFont="1" applyFill="1" applyBorder="1" applyAlignment="1" applyProtection="1">
      <alignment horizontal="center" vertical="top" wrapText="1"/>
      <protection hidden="1"/>
    </xf>
    <xf numFmtId="0" fontId="19" fillId="0" borderId="31" xfId="0" applyNumberFormat="1" applyFont="1" applyFill="1" applyBorder="1" applyAlignment="1" applyProtection="1">
      <alignment horizontal="center" vertical="top" wrapText="1"/>
      <protection hidden="1"/>
    </xf>
    <xf numFmtId="0" fontId="19" fillId="0" borderId="32" xfId="0" applyNumberFormat="1" applyFont="1" applyFill="1" applyBorder="1" applyAlignment="1" applyProtection="1">
      <alignment horizontal="center" vertical="top" wrapText="1"/>
      <protection hidden="1"/>
    </xf>
    <xf numFmtId="49" fontId="12" fillId="2" borderId="11" xfId="1" applyNumberFormat="1" applyFont="1" applyFill="1" applyBorder="1" applyAlignment="1" applyProtection="1">
      <alignment horizontal="center" vertical="top" wrapText="1"/>
      <protection hidden="1"/>
    </xf>
    <xf numFmtId="0" fontId="12" fillId="2" borderId="33" xfId="1" applyFont="1" applyFill="1" applyBorder="1" applyAlignment="1" applyProtection="1">
      <alignment horizontal="center" vertical="top" wrapText="1"/>
      <protection hidden="1"/>
    </xf>
    <xf numFmtId="0" fontId="12" fillId="2" borderId="10" xfId="1" applyFont="1" applyFill="1" applyBorder="1" applyAlignment="1" applyProtection="1">
      <alignment horizontal="center" vertical="top" wrapText="1"/>
      <protection hidden="1"/>
    </xf>
    <xf numFmtId="49" fontId="4" fillId="0" borderId="12" xfId="0" applyNumberFormat="1" applyFont="1" applyFill="1" applyBorder="1" applyAlignment="1" applyProtection="1">
      <alignment horizontal="center" vertical="top" wrapText="1"/>
      <protection hidden="1"/>
    </xf>
    <xf numFmtId="0" fontId="0" fillId="2" borderId="8" xfId="0" applyBorder="1" applyAlignment="1" applyProtection="1">
      <alignment horizontal="center" vertical="top" wrapText="1"/>
      <protection hidden="1"/>
    </xf>
    <xf numFmtId="2" fontId="5" fillId="2" borderId="12" xfId="0" applyNumberFormat="1" applyFont="1" applyFill="1" applyBorder="1" applyAlignment="1" applyProtection="1">
      <alignment horizontal="justify" vertical="top" wrapText="1"/>
      <protection hidden="1"/>
    </xf>
    <xf numFmtId="2" fontId="5" fillId="2" borderId="9" xfId="0" applyNumberFormat="1" applyFont="1" applyBorder="1" applyAlignment="1" applyProtection="1">
      <alignment horizontal="justify" vertical="top" wrapText="1"/>
      <protection hidden="1"/>
    </xf>
    <xf numFmtId="2" fontId="5" fillId="2" borderId="8" xfId="0" applyNumberFormat="1" applyFont="1" applyBorder="1" applyAlignment="1" applyProtection="1">
      <alignment horizontal="justify" vertical="top" wrapText="1"/>
      <protection hidden="1"/>
    </xf>
    <xf numFmtId="0" fontId="16" fillId="2" borderId="0" xfId="0" applyNumberFormat="1" applyFont="1" applyBorder="1" applyAlignment="1" applyProtection="1">
      <alignment horizontal="center" vertical="top"/>
      <protection hidden="1"/>
    </xf>
    <xf numFmtId="0" fontId="0" fillId="2" borderId="0" xfId="0" applyNumberFormat="1" applyBorder="1" applyAlignment="1" applyProtection="1">
      <alignment vertical="top"/>
      <protection hidden="1"/>
    </xf>
    <xf numFmtId="0" fontId="10" fillId="2" borderId="0" xfId="7" applyNumberFormat="1" applyFont="1" applyBorder="1" applyAlignment="1" applyProtection="1">
      <alignment horizontal="center" vertical="top"/>
      <protection hidden="1"/>
    </xf>
    <xf numFmtId="0" fontId="11" fillId="0" borderId="0" xfId="1" applyNumberFormat="1" applyFont="1" applyBorder="1" applyAlignment="1" applyProtection="1">
      <alignment horizontal="center" vertical="top"/>
      <protection hidden="1"/>
    </xf>
  </cellXfs>
  <cellStyles count="13">
    <cellStyle name="Hyperlink" xfId="1" builtinId="8"/>
    <cellStyle name="Hyperlink 2" xfId="2" xr:uid="{00000000-0005-0000-0000-000001000000}"/>
    <cellStyle name="Hyperlink 3" xfId="9" xr:uid="{00000000-0005-0000-0000-000002000000}"/>
    <cellStyle name="Normal" xfId="0" builtinId="0"/>
    <cellStyle name="Normal 2" xfId="3" xr:uid="{00000000-0005-0000-0000-000004000000}"/>
    <cellStyle name="Normal 3" xfId="4" xr:uid="{00000000-0005-0000-0000-000005000000}"/>
    <cellStyle name="Normal 4" xfId="8" xr:uid="{00000000-0005-0000-0000-000006000000}"/>
    <cellStyle name="Normal 4 2" xfId="11" xr:uid="{A5715DAF-653B-47FB-919E-5452F3FC6445}"/>
    <cellStyle name="Normal 4 3" xfId="12" xr:uid="{EFC86012-B564-4F9D-A1B1-4DB8ED6D45A7}"/>
    <cellStyle name="Normal 5" xfId="10" xr:uid="{F85E57E3-AC1B-4C2C-8905-892FFFA1DE98}"/>
    <cellStyle name="Normal_Breakeven_Analysis_Model_Excel_2" xfId="5" xr:uid="{00000000-0005-0000-0000-000007000000}"/>
    <cellStyle name="Normal_Business Valuation Model Excel" xfId="6" xr:uid="{00000000-0005-0000-0000-000008000000}"/>
    <cellStyle name="Normal_Business_Valuation_Model_Excel_21" xfId="7"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6.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chartsheet" Target="chartsheets/sheet5.xml"/><Relationship Id="rId12" Type="http://schemas.openxmlformats.org/officeDocument/2006/relationships/worksheet" Target="worksheets/sheet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worksheet" Target="worksheets/sheet5.xml"/><Relationship Id="rId5" Type="http://schemas.openxmlformats.org/officeDocument/2006/relationships/chartsheet" Target="chartsheets/sheet3.xml"/><Relationship Id="rId15" Type="http://schemas.openxmlformats.org/officeDocument/2006/relationships/externalLink" Target="externalLinks/externalLink3.xml"/><Relationship Id="rId10" Type="http://schemas.openxmlformats.org/officeDocument/2006/relationships/worksheet" Target="worksheets/sheet4.xml"/><Relationship Id="rId19"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worksheet" Target="worksheets/sheet3.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Current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Worksheet!$B$10</c:f>
              <c:strCache>
                <c:ptCount val="1"/>
                <c:pt idx="0">
                  <c:v>Fixed Costs</c:v>
                </c:pt>
              </c:strCache>
            </c:strRef>
          </c:tx>
          <c:spPr>
            <a:solidFill>
              <a:srgbClr val="FF0000"/>
            </a:solidFill>
            <a:ln w="25400">
              <a:noFill/>
            </a:ln>
          </c:spPr>
          <c:cat>
            <c:numRef>
              <c:f>Worksheet!$C$4:$G$4</c:f>
              <c:numCache>
                <c:formatCode>#,##0</c:formatCode>
                <c:ptCount val="5"/>
                <c:pt idx="0">
                  <c:v>0</c:v>
                </c:pt>
                <c:pt idx="1">
                  <c:v>9259.2592592592591</c:v>
                </c:pt>
                <c:pt idx="2">
                  <c:v>18518.518518518518</c:v>
                </c:pt>
                <c:pt idx="3">
                  <c:v>27777.777777777777</c:v>
                </c:pt>
                <c:pt idx="4">
                  <c:v>37037.037037037036</c:v>
                </c:pt>
              </c:numCache>
            </c:numRef>
          </c:cat>
          <c:val>
            <c:numRef>
              <c:f>Worksheet!$C$10:$G$10</c:f>
              <c:numCache>
                <c:formatCode>#,##0</c:formatCode>
                <c:ptCount val="5"/>
                <c:pt idx="0">
                  <c:v>80000</c:v>
                </c:pt>
                <c:pt idx="1">
                  <c:v>80000</c:v>
                </c:pt>
                <c:pt idx="2">
                  <c:v>80000</c:v>
                </c:pt>
                <c:pt idx="3">
                  <c:v>80000</c:v>
                </c:pt>
                <c:pt idx="4">
                  <c:v>80000</c:v>
                </c:pt>
              </c:numCache>
            </c:numRef>
          </c:val>
          <c:extLst>
            <c:ext xmlns:c16="http://schemas.microsoft.com/office/drawing/2014/chart" uri="{C3380CC4-5D6E-409C-BE32-E72D297353CC}">
              <c16:uniqueId val="{00000000-F4D9-4FA7-BEE8-07C507F96698}"/>
            </c:ext>
          </c:extLst>
        </c:ser>
        <c:ser>
          <c:idx val="0"/>
          <c:order val="1"/>
          <c:tx>
            <c:strRef>
              <c:f>Worksheet!$B$7</c:f>
              <c:strCache>
                <c:ptCount val="1"/>
                <c:pt idx="0">
                  <c:v>Variable Costs</c:v>
                </c:pt>
              </c:strCache>
            </c:strRef>
          </c:tx>
          <c:spPr>
            <a:solidFill>
              <a:srgbClr val="0000FF"/>
            </a:solidFill>
            <a:ln w="12700">
              <a:solidFill>
                <a:srgbClr val="0000FF"/>
              </a:solidFill>
              <a:prstDash val="solid"/>
            </a:ln>
          </c:spPr>
          <c:cat>
            <c:numRef>
              <c:f>Worksheet!$C$4:$G$4</c:f>
              <c:numCache>
                <c:formatCode>#,##0</c:formatCode>
                <c:ptCount val="5"/>
                <c:pt idx="0">
                  <c:v>0</c:v>
                </c:pt>
                <c:pt idx="1">
                  <c:v>9259.2592592592591</c:v>
                </c:pt>
                <c:pt idx="2">
                  <c:v>18518.518518518518</c:v>
                </c:pt>
                <c:pt idx="3">
                  <c:v>27777.777777777777</c:v>
                </c:pt>
                <c:pt idx="4">
                  <c:v>37037.037037037036</c:v>
                </c:pt>
              </c:numCache>
            </c:numRef>
          </c:cat>
          <c:val>
            <c:numRef>
              <c:f>Worksheet!$C$7:$G$7</c:f>
              <c:numCache>
                <c:formatCode>#,##0</c:formatCode>
                <c:ptCount val="5"/>
                <c:pt idx="0">
                  <c:v>0</c:v>
                </c:pt>
                <c:pt idx="1">
                  <c:v>172500</c:v>
                </c:pt>
                <c:pt idx="2">
                  <c:v>345000</c:v>
                </c:pt>
                <c:pt idx="3">
                  <c:v>517499.99999999994</c:v>
                </c:pt>
                <c:pt idx="4">
                  <c:v>690000</c:v>
                </c:pt>
              </c:numCache>
            </c:numRef>
          </c:val>
          <c:extLst>
            <c:ext xmlns:c16="http://schemas.microsoft.com/office/drawing/2014/chart" uri="{C3380CC4-5D6E-409C-BE32-E72D297353CC}">
              <c16:uniqueId val="{00000001-F4D9-4FA7-BEE8-07C507F96698}"/>
            </c:ext>
          </c:extLst>
        </c:ser>
        <c:ser>
          <c:idx val="3"/>
          <c:order val="2"/>
          <c:tx>
            <c:strRef>
              <c:f>Worksheet!$B$12</c:f>
              <c:strCache>
                <c:ptCount val="1"/>
                <c:pt idx="0">
                  <c:v>Operating Surplus</c:v>
                </c:pt>
              </c:strCache>
            </c:strRef>
          </c:tx>
          <c:spPr>
            <a:solidFill>
              <a:srgbClr val="00FF00"/>
            </a:solidFill>
            <a:ln w="12700">
              <a:solidFill>
                <a:srgbClr val="00FF00"/>
              </a:solidFill>
              <a:prstDash val="solid"/>
            </a:ln>
          </c:spPr>
          <c:cat>
            <c:numRef>
              <c:f>Worksheet!$C$4:$G$4</c:f>
              <c:numCache>
                <c:formatCode>#,##0</c:formatCode>
                <c:ptCount val="5"/>
                <c:pt idx="0">
                  <c:v>0</c:v>
                </c:pt>
                <c:pt idx="1">
                  <c:v>9259.2592592592591</c:v>
                </c:pt>
                <c:pt idx="2">
                  <c:v>18518.518518518518</c:v>
                </c:pt>
                <c:pt idx="3">
                  <c:v>27777.777777777777</c:v>
                </c:pt>
                <c:pt idx="4">
                  <c:v>37037.037037037036</c:v>
                </c:pt>
              </c:numCache>
            </c:numRef>
          </c:cat>
          <c:val>
            <c:numRef>
              <c:f>Worksheet!$C$12:$G$12</c:f>
              <c:numCache>
                <c:formatCode>#,##0</c:formatCode>
                <c:ptCount val="5"/>
                <c:pt idx="0">
                  <c:v>-80000</c:v>
                </c:pt>
                <c:pt idx="1">
                  <c:v>-2500</c:v>
                </c:pt>
                <c:pt idx="2">
                  <c:v>75000</c:v>
                </c:pt>
                <c:pt idx="3">
                  <c:v>152500.00000000006</c:v>
                </c:pt>
                <c:pt idx="4">
                  <c:v>230000</c:v>
                </c:pt>
              </c:numCache>
            </c:numRef>
          </c:val>
          <c:extLst>
            <c:ext xmlns:c16="http://schemas.microsoft.com/office/drawing/2014/chart" uri="{C3380CC4-5D6E-409C-BE32-E72D297353CC}">
              <c16:uniqueId val="{00000002-F4D9-4FA7-BEE8-07C507F96698}"/>
            </c:ext>
          </c:extLst>
        </c:ser>
        <c:dLbls>
          <c:showLegendKey val="0"/>
          <c:showVal val="0"/>
          <c:showCatName val="0"/>
          <c:showSerName val="0"/>
          <c:showPercent val="0"/>
          <c:showBubbleSize val="0"/>
        </c:dLbls>
        <c:axId val="197925888"/>
        <c:axId val="190981248"/>
      </c:areaChart>
      <c:lineChart>
        <c:grouping val="standard"/>
        <c:varyColors val="0"/>
        <c:ser>
          <c:idx val="4"/>
          <c:order val="3"/>
          <c:tx>
            <c:strRef>
              <c:f>Worksheet!$B$11</c:f>
              <c:strCache>
                <c:ptCount val="1"/>
                <c:pt idx="0">
                  <c:v>Total Costs</c:v>
                </c:pt>
              </c:strCache>
            </c:strRef>
          </c:tx>
          <c:spPr>
            <a:ln w="38100">
              <a:solidFill>
                <a:srgbClr val="FF0000"/>
              </a:solidFill>
              <a:prstDash val="solid"/>
            </a:ln>
          </c:spPr>
          <c:marker>
            <c:symbol val="none"/>
          </c:marker>
          <c:val>
            <c:numRef>
              <c:f>Worksheet!$C$11:$G$11</c:f>
              <c:numCache>
                <c:formatCode>#,##0</c:formatCode>
                <c:ptCount val="5"/>
                <c:pt idx="0">
                  <c:v>80000</c:v>
                </c:pt>
                <c:pt idx="1">
                  <c:v>252500</c:v>
                </c:pt>
                <c:pt idx="2">
                  <c:v>425000</c:v>
                </c:pt>
                <c:pt idx="3">
                  <c:v>597500</c:v>
                </c:pt>
                <c:pt idx="4">
                  <c:v>770000</c:v>
                </c:pt>
              </c:numCache>
            </c:numRef>
          </c:val>
          <c:smooth val="0"/>
          <c:extLst>
            <c:ext xmlns:c16="http://schemas.microsoft.com/office/drawing/2014/chart" uri="{C3380CC4-5D6E-409C-BE32-E72D297353CC}">
              <c16:uniqueId val="{00000003-F4D9-4FA7-BEE8-07C507F96698}"/>
            </c:ext>
          </c:extLst>
        </c:ser>
        <c:ser>
          <c:idx val="2"/>
          <c:order val="4"/>
          <c:tx>
            <c:strRef>
              <c:f>Worksheet!$B$5</c:f>
              <c:strCache>
                <c:ptCount val="1"/>
                <c:pt idx="0">
                  <c:v>Business Revenue</c:v>
                </c:pt>
              </c:strCache>
            </c:strRef>
          </c:tx>
          <c:spPr>
            <a:ln w="38100">
              <a:solidFill>
                <a:srgbClr val="000000"/>
              </a:solidFill>
              <a:prstDash val="solid"/>
            </a:ln>
          </c:spPr>
          <c:marker>
            <c:symbol val="none"/>
          </c:marker>
          <c:val>
            <c:numRef>
              <c:f>Worksheet!$C$5:$G$5</c:f>
              <c:numCache>
                <c:formatCode>#,##0</c:formatCode>
                <c:ptCount val="5"/>
                <c:pt idx="0">
                  <c:v>0</c:v>
                </c:pt>
                <c:pt idx="1">
                  <c:v>250000</c:v>
                </c:pt>
                <c:pt idx="2">
                  <c:v>500000</c:v>
                </c:pt>
                <c:pt idx="3">
                  <c:v>750000</c:v>
                </c:pt>
                <c:pt idx="4">
                  <c:v>1000000</c:v>
                </c:pt>
              </c:numCache>
            </c:numRef>
          </c:val>
          <c:smooth val="0"/>
          <c:extLst>
            <c:ext xmlns:c16="http://schemas.microsoft.com/office/drawing/2014/chart" uri="{C3380CC4-5D6E-409C-BE32-E72D297353CC}">
              <c16:uniqueId val="{00000004-F4D9-4FA7-BEE8-07C507F96698}"/>
            </c:ext>
          </c:extLst>
        </c:ser>
        <c:dLbls>
          <c:showLegendKey val="0"/>
          <c:showVal val="0"/>
          <c:showCatName val="0"/>
          <c:showSerName val="0"/>
          <c:showPercent val="0"/>
          <c:showBubbleSize val="0"/>
        </c:dLbls>
        <c:marker val="1"/>
        <c:smooth val="0"/>
        <c:axId val="197925888"/>
        <c:axId val="190981248"/>
      </c:lineChart>
      <c:catAx>
        <c:axId val="197925888"/>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0981248"/>
        <c:crosses val="autoZero"/>
        <c:auto val="1"/>
        <c:lblAlgn val="ctr"/>
        <c:lblOffset val="100"/>
        <c:tickMarkSkip val="1"/>
        <c:noMultiLvlLbl val="0"/>
      </c:catAx>
      <c:valAx>
        <c:axId val="190981248"/>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7925888"/>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Increased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Worksheet!$B$40</c:f>
              <c:strCache>
                <c:ptCount val="1"/>
                <c:pt idx="0">
                  <c:v>Fixed Costs</c:v>
                </c:pt>
              </c:strCache>
            </c:strRef>
          </c:tx>
          <c:spPr>
            <a:solidFill>
              <a:srgbClr val="FF0000"/>
            </a:solidFill>
            <a:ln w="25400">
              <a:noFill/>
            </a:ln>
          </c:spP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Worksheet!$C$40:$G$40</c:f>
              <c:numCache>
                <c:formatCode>#,##0</c:formatCode>
                <c:ptCount val="5"/>
                <c:pt idx="0">
                  <c:v>80000</c:v>
                </c:pt>
                <c:pt idx="1">
                  <c:v>80000</c:v>
                </c:pt>
                <c:pt idx="2">
                  <c:v>80000</c:v>
                </c:pt>
                <c:pt idx="3">
                  <c:v>80000</c:v>
                </c:pt>
                <c:pt idx="4">
                  <c:v>80000</c:v>
                </c:pt>
              </c:numCache>
            </c:numRef>
          </c:val>
          <c:extLst>
            <c:ext xmlns:c16="http://schemas.microsoft.com/office/drawing/2014/chart" uri="{C3380CC4-5D6E-409C-BE32-E72D297353CC}">
              <c16:uniqueId val="{00000000-FD0C-400B-ACE0-A95C8114523C}"/>
            </c:ext>
          </c:extLst>
        </c:ser>
        <c:ser>
          <c:idx val="0"/>
          <c:order val="1"/>
          <c:tx>
            <c:strRef>
              <c:f>Worksheet!$B$37</c:f>
              <c:strCache>
                <c:ptCount val="1"/>
                <c:pt idx="0">
                  <c:v>Variable Costs</c:v>
                </c:pt>
              </c:strCache>
            </c:strRef>
          </c:tx>
          <c:spPr>
            <a:solidFill>
              <a:srgbClr val="0000FF"/>
            </a:solidFill>
            <a:ln w="12700">
              <a:solidFill>
                <a:srgbClr val="0000FF"/>
              </a:solidFill>
              <a:prstDash val="solid"/>
            </a:ln>
          </c:spP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Worksheet!$C$37:$G$37</c:f>
              <c:numCache>
                <c:formatCode>#,##0</c:formatCode>
                <c:ptCount val="5"/>
                <c:pt idx="0">
                  <c:v>0</c:v>
                </c:pt>
                <c:pt idx="1">
                  <c:v>138000</c:v>
                </c:pt>
                <c:pt idx="2">
                  <c:v>276000</c:v>
                </c:pt>
                <c:pt idx="3">
                  <c:v>414000</c:v>
                </c:pt>
                <c:pt idx="4">
                  <c:v>552000</c:v>
                </c:pt>
              </c:numCache>
            </c:numRef>
          </c:val>
          <c:extLst>
            <c:ext xmlns:c16="http://schemas.microsoft.com/office/drawing/2014/chart" uri="{C3380CC4-5D6E-409C-BE32-E72D297353CC}">
              <c16:uniqueId val="{00000001-FD0C-400B-ACE0-A95C8114523C}"/>
            </c:ext>
          </c:extLst>
        </c:ser>
        <c:ser>
          <c:idx val="3"/>
          <c:order val="2"/>
          <c:tx>
            <c:strRef>
              <c:f>Worksheet!$B$42</c:f>
              <c:strCache>
                <c:ptCount val="1"/>
                <c:pt idx="0">
                  <c:v>Operating Surplus</c:v>
                </c:pt>
              </c:strCache>
            </c:strRef>
          </c:tx>
          <c:spPr>
            <a:solidFill>
              <a:srgbClr val="00FF00"/>
            </a:solidFill>
            <a:ln w="12700">
              <a:solidFill>
                <a:srgbClr val="00FF00"/>
              </a:solidFill>
              <a:prstDash val="solid"/>
            </a:ln>
          </c:spP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Worksheet!$C$42:$G$42</c:f>
              <c:numCache>
                <c:formatCode>#,##0</c:formatCode>
                <c:ptCount val="5"/>
                <c:pt idx="0">
                  <c:v>-80000</c:v>
                </c:pt>
                <c:pt idx="1">
                  <c:v>12000</c:v>
                </c:pt>
                <c:pt idx="2">
                  <c:v>104000</c:v>
                </c:pt>
                <c:pt idx="3">
                  <c:v>196000</c:v>
                </c:pt>
                <c:pt idx="4">
                  <c:v>288000</c:v>
                </c:pt>
              </c:numCache>
            </c:numRef>
          </c:val>
          <c:extLst>
            <c:ext xmlns:c16="http://schemas.microsoft.com/office/drawing/2014/chart" uri="{C3380CC4-5D6E-409C-BE32-E72D297353CC}">
              <c16:uniqueId val="{00000002-FD0C-400B-ACE0-A95C8114523C}"/>
            </c:ext>
          </c:extLst>
        </c:ser>
        <c:dLbls>
          <c:showLegendKey val="0"/>
          <c:showVal val="0"/>
          <c:showCatName val="0"/>
          <c:showSerName val="0"/>
          <c:showPercent val="0"/>
          <c:showBubbleSize val="0"/>
        </c:dLbls>
        <c:axId val="204426752"/>
        <c:axId val="190983552"/>
      </c:areaChart>
      <c:lineChart>
        <c:grouping val="standard"/>
        <c:varyColors val="0"/>
        <c:ser>
          <c:idx val="4"/>
          <c:order val="3"/>
          <c:tx>
            <c:strRef>
              <c:f>Worksheet!$B$41</c:f>
              <c:strCache>
                <c:ptCount val="1"/>
                <c:pt idx="0">
                  <c:v>Total Costs</c:v>
                </c:pt>
              </c:strCache>
            </c:strRef>
          </c:tx>
          <c:spPr>
            <a:ln w="38100">
              <a:solidFill>
                <a:srgbClr val="FF0000"/>
              </a:solidFill>
              <a:prstDash val="solid"/>
            </a:ln>
          </c:spPr>
          <c:marker>
            <c:symbol val="none"/>
          </c:marke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Worksheet!$C$41:$G$41</c:f>
              <c:numCache>
                <c:formatCode>#,##0</c:formatCode>
                <c:ptCount val="5"/>
                <c:pt idx="0">
                  <c:v>80000</c:v>
                </c:pt>
                <c:pt idx="1">
                  <c:v>218000</c:v>
                </c:pt>
                <c:pt idx="2">
                  <c:v>356000</c:v>
                </c:pt>
                <c:pt idx="3">
                  <c:v>494000</c:v>
                </c:pt>
                <c:pt idx="4">
                  <c:v>632000</c:v>
                </c:pt>
              </c:numCache>
            </c:numRef>
          </c:val>
          <c:smooth val="0"/>
          <c:extLst>
            <c:ext xmlns:c16="http://schemas.microsoft.com/office/drawing/2014/chart" uri="{C3380CC4-5D6E-409C-BE32-E72D297353CC}">
              <c16:uniqueId val="{00000003-FD0C-400B-ACE0-A95C8114523C}"/>
            </c:ext>
          </c:extLst>
        </c:ser>
        <c:ser>
          <c:idx val="2"/>
          <c:order val="4"/>
          <c:tx>
            <c:strRef>
              <c:f>Worksheet!$B$35</c:f>
              <c:strCache>
                <c:ptCount val="1"/>
                <c:pt idx="0">
                  <c:v>Business Revenue</c:v>
                </c:pt>
              </c:strCache>
            </c:strRef>
          </c:tx>
          <c:spPr>
            <a:ln w="38100">
              <a:solidFill>
                <a:srgbClr val="000000"/>
              </a:solidFill>
              <a:prstDash val="solid"/>
            </a:ln>
          </c:spPr>
          <c:marker>
            <c:symbol val="none"/>
          </c:marker>
          <c:cat>
            <c:numRef>
              <c:f>Worksheet!$C$34:$G$34</c:f>
              <c:numCache>
                <c:formatCode>#,##0</c:formatCode>
                <c:ptCount val="5"/>
                <c:pt idx="0">
                  <c:v>0</c:v>
                </c:pt>
                <c:pt idx="1">
                  <c:v>7407.4074074074078</c:v>
                </c:pt>
                <c:pt idx="2">
                  <c:v>14814.814814814816</c:v>
                </c:pt>
                <c:pt idx="3">
                  <c:v>22222.222222222223</c:v>
                </c:pt>
                <c:pt idx="4">
                  <c:v>29629.629629629631</c:v>
                </c:pt>
              </c:numCache>
            </c:numRef>
          </c:cat>
          <c:val>
            <c:numRef>
              <c:f>Worksheet!$C$35:$G$35</c:f>
              <c:numCache>
                <c:formatCode>#,##0</c:formatCode>
                <c:ptCount val="5"/>
                <c:pt idx="0">
                  <c:v>0</c:v>
                </c:pt>
                <c:pt idx="1">
                  <c:v>230000</c:v>
                </c:pt>
                <c:pt idx="2">
                  <c:v>460000</c:v>
                </c:pt>
                <c:pt idx="3">
                  <c:v>690000</c:v>
                </c:pt>
                <c:pt idx="4">
                  <c:v>920000</c:v>
                </c:pt>
              </c:numCache>
            </c:numRef>
          </c:val>
          <c:smooth val="0"/>
          <c:extLst>
            <c:ext xmlns:c16="http://schemas.microsoft.com/office/drawing/2014/chart" uri="{C3380CC4-5D6E-409C-BE32-E72D297353CC}">
              <c16:uniqueId val="{00000004-FD0C-400B-ACE0-A95C8114523C}"/>
            </c:ext>
          </c:extLst>
        </c:ser>
        <c:dLbls>
          <c:showLegendKey val="0"/>
          <c:showVal val="0"/>
          <c:showCatName val="0"/>
          <c:showSerName val="0"/>
          <c:showPercent val="0"/>
          <c:showBubbleSize val="0"/>
        </c:dLbls>
        <c:marker val="1"/>
        <c:smooth val="0"/>
        <c:axId val="204426752"/>
        <c:axId val="190983552"/>
      </c:lineChart>
      <c:catAx>
        <c:axId val="204426752"/>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0983552"/>
        <c:crosses val="autoZero"/>
        <c:auto val="1"/>
        <c:lblAlgn val="ctr"/>
        <c:lblOffset val="100"/>
        <c:tickMarkSkip val="1"/>
        <c:noMultiLvlLbl val="0"/>
      </c:catAx>
      <c:valAx>
        <c:axId val="190983552"/>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4426752"/>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Decreased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Worksheet!$B$25</c:f>
              <c:strCache>
                <c:ptCount val="1"/>
                <c:pt idx="0">
                  <c:v>Fixed Costs</c:v>
                </c:pt>
              </c:strCache>
            </c:strRef>
          </c:tx>
          <c:spPr>
            <a:solidFill>
              <a:srgbClr val="FF0000"/>
            </a:solidFill>
            <a:ln w="25400">
              <a:noFill/>
            </a:ln>
          </c:spP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Worksheet!$C$25:$G$25</c:f>
              <c:numCache>
                <c:formatCode>#,##0</c:formatCode>
                <c:ptCount val="5"/>
                <c:pt idx="0">
                  <c:v>80000</c:v>
                </c:pt>
                <c:pt idx="1">
                  <c:v>80000</c:v>
                </c:pt>
                <c:pt idx="2">
                  <c:v>80000</c:v>
                </c:pt>
                <c:pt idx="3">
                  <c:v>80000</c:v>
                </c:pt>
                <c:pt idx="4">
                  <c:v>80000</c:v>
                </c:pt>
              </c:numCache>
            </c:numRef>
          </c:val>
          <c:extLst>
            <c:ext xmlns:c16="http://schemas.microsoft.com/office/drawing/2014/chart" uri="{C3380CC4-5D6E-409C-BE32-E72D297353CC}">
              <c16:uniqueId val="{00000000-AC6A-4EDA-82CE-0E489FE77B42}"/>
            </c:ext>
          </c:extLst>
        </c:ser>
        <c:ser>
          <c:idx val="0"/>
          <c:order val="1"/>
          <c:tx>
            <c:strRef>
              <c:f>Worksheet!$B$22</c:f>
              <c:strCache>
                <c:ptCount val="1"/>
                <c:pt idx="0">
                  <c:v>Variable Costs</c:v>
                </c:pt>
              </c:strCache>
            </c:strRef>
          </c:tx>
          <c:spPr>
            <a:solidFill>
              <a:srgbClr val="0000FF"/>
            </a:solidFill>
            <a:ln w="12700">
              <a:solidFill>
                <a:srgbClr val="0000FF"/>
              </a:solidFill>
              <a:prstDash val="solid"/>
            </a:ln>
          </c:spP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Worksheet!$C$22:$G$22</c:f>
              <c:numCache>
                <c:formatCode>#,##0</c:formatCode>
                <c:ptCount val="5"/>
                <c:pt idx="0">
                  <c:v>0</c:v>
                </c:pt>
                <c:pt idx="1">
                  <c:v>215624.99999999997</c:v>
                </c:pt>
                <c:pt idx="2">
                  <c:v>431249.99999999994</c:v>
                </c:pt>
                <c:pt idx="3">
                  <c:v>646875</c:v>
                </c:pt>
                <c:pt idx="4">
                  <c:v>862499.99999999988</c:v>
                </c:pt>
              </c:numCache>
            </c:numRef>
          </c:val>
          <c:extLst>
            <c:ext xmlns:c16="http://schemas.microsoft.com/office/drawing/2014/chart" uri="{C3380CC4-5D6E-409C-BE32-E72D297353CC}">
              <c16:uniqueId val="{00000001-AC6A-4EDA-82CE-0E489FE77B42}"/>
            </c:ext>
          </c:extLst>
        </c:ser>
        <c:ser>
          <c:idx val="3"/>
          <c:order val="2"/>
          <c:tx>
            <c:strRef>
              <c:f>Worksheet!$B$27</c:f>
              <c:strCache>
                <c:ptCount val="1"/>
                <c:pt idx="0">
                  <c:v>Operating Surplus</c:v>
                </c:pt>
              </c:strCache>
            </c:strRef>
          </c:tx>
          <c:spPr>
            <a:solidFill>
              <a:srgbClr val="00FF00"/>
            </a:solidFill>
            <a:ln w="12700">
              <a:solidFill>
                <a:srgbClr val="00FF00"/>
              </a:solidFill>
              <a:prstDash val="solid"/>
            </a:ln>
          </c:spP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Worksheet!$C$27:$G$27</c:f>
              <c:numCache>
                <c:formatCode>#,##0</c:formatCode>
                <c:ptCount val="5"/>
                <c:pt idx="0">
                  <c:v>-80000</c:v>
                </c:pt>
                <c:pt idx="1">
                  <c:v>-30000.000000000029</c:v>
                </c:pt>
                <c:pt idx="2">
                  <c:v>19999.999999999942</c:v>
                </c:pt>
                <c:pt idx="3">
                  <c:v>69999.999999999884</c:v>
                </c:pt>
                <c:pt idx="4">
                  <c:v>119999.99999999988</c:v>
                </c:pt>
              </c:numCache>
            </c:numRef>
          </c:val>
          <c:extLst>
            <c:ext xmlns:c16="http://schemas.microsoft.com/office/drawing/2014/chart" uri="{C3380CC4-5D6E-409C-BE32-E72D297353CC}">
              <c16:uniqueId val="{00000002-AC6A-4EDA-82CE-0E489FE77B42}"/>
            </c:ext>
          </c:extLst>
        </c:ser>
        <c:dLbls>
          <c:showLegendKey val="0"/>
          <c:showVal val="0"/>
          <c:showCatName val="0"/>
          <c:showSerName val="0"/>
          <c:showPercent val="0"/>
          <c:showBubbleSize val="0"/>
        </c:dLbls>
        <c:axId val="206260736"/>
        <c:axId val="191553536"/>
      </c:areaChart>
      <c:lineChart>
        <c:grouping val="standard"/>
        <c:varyColors val="0"/>
        <c:ser>
          <c:idx val="4"/>
          <c:order val="3"/>
          <c:tx>
            <c:strRef>
              <c:f>Worksheet!$B$26</c:f>
              <c:strCache>
                <c:ptCount val="1"/>
                <c:pt idx="0">
                  <c:v>Total Costs</c:v>
                </c:pt>
              </c:strCache>
            </c:strRef>
          </c:tx>
          <c:spPr>
            <a:ln w="38100">
              <a:solidFill>
                <a:srgbClr val="FF0000"/>
              </a:solidFill>
              <a:prstDash val="solid"/>
            </a:ln>
          </c:spPr>
          <c:marker>
            <c:symbol val="none"/>
          </c:marke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Worksheet!$C$26:$G$26</c:f>
              <c:numCache>
                <c:formatCode>#,##0</c:formatCode>
                <c:ptCount val="5"/>
                <c:pt idx="0">
                  <c:v>80000</c:v>
                </c:pt>
                <c:pt idx="1">
                  <c:v>295625</c:v>
                </c:pt>
                <c:pt idx="2">
                  <c:v>511249.99999999994</c:v>
                </c:pt>
                <c:pt idx="3">
                  <c:v>726875</c:v>
                </c:pt>
                <c:pt idx="4">
                  <c:v>942499.99999999988</c:v>
                </c:pt>
              </c:numCache>
            </c:numRef>
          </c:val>
          <c:smooth val="0"/>
          <c:extLst>
            <c:ext xmlns:c16="http://schemas.microsoft.com/office/drawing/2014/chart" uri="{C3380CC4-5D6E-409C-BE32-E72D297353CC}">
              <c16:uniqueId val="{00000003-AC6A-4EDA-82CE-0E489FE77B42}"/>
            </c:ext>
          </c:extLst>
        </c:ser>
        <c:ser>
          <c:idx val="2"/>
          <c:order val="4"/>
          <c:tx>
            <c:strRef>
              <c:f>Worksheet!$B$20</c:f>
              <c:strCache>
                <c:ptCount val="1"/>
                <c:pt idx="0">
                  <c:v>Business Revenue</c:v>
                </c:pt>
              </c:strCache>
            </c:strRef>
          </c:tx>
          <c:spPr>
            <a:ln w="38100">
              <a:solidFill>
                <a:srgbClr val="000000"/>
              </a:solidFill>
              <a:prstDash val="solid"/>
            </a:ln>
          </c:spPr>
          <c:marker>
            <c:symbol val="none"/>
          </c:marker>
          <c:cat>
            <c:numRef>
              <c:f>Worksheet!$C$19:$G$19</c:f>
              <c:numCache>
                <c:formatCode>#,##0</c:formatCode>
                <c:ptCount val="5"/>
                <c:pt idx="0">
                  <c:v>0</c:v>
                </c:pt>
                <c:pt idx="1">
                  <c:v>11574.074074074073</c:v>
                </c:pt>
                <c:pt idx="2">
                  <c:v>23148.148148148146</c:v>
                </c:pt>
                <c:pt idx="3">
                  <c:v>34722.222222222219</c:v>
                </c:pt>
                <c:pt idx="4">
                  <c:v>46296.296296296292</c:v>
                </c:pt>
              </c:numCache>
            </c:numRef>
          </c:cat>
          <c:val>
            <c:numRef>
              <c:f>Worksheet!$C$20:$G$20</c:f>
              <c:numCache>
                <c:formatCode>#,##0</c:formatCode>
                <c:ptCount val="5"/>
                <c:pt idx="0">
                  <c:v>0</c:v>
                </c:pt>
                <c:pt idx="1">
                  <c:v>265624.99999999994</c:v>
                </c:pt>
                <c:pt idx="2">
                  <c:v>531249.99999999988</c:v>
                </c:pt>
                <c:pt idx="3">
                  <c:v>796874.99999999988</c:v>
                </c:pt>
                <c:pt idx="4">
                  <c:v>1062499.9999999998</c:v>
                </c:pt>
              </c:numCache>
            </c:numRef>
          </c:val>
          <c:smooth val="0"/>
          <c:extLst>
            <c:ext xmlns:c16="http://schemas.microsoft.com/office/drawing/2014/chart" uri="{C3380CC4-5D6E-409C-BE32-E72D297353CC}">
              <c16:uniqueId val="{00000004-AC6A-4EDA-82CE-0E489FE77B42}"/>
            </c:ext>
          </c:extLst>
        </c:ser>
        <c:dLbls>
          <c:showLegendKey val="0"/>
          <c:showVal val="0"/>
          <c:showCatName val="0"/>
          <c:showSerName val="0"/>
          <c:showPercent val="0"/>
          <c:showBubbleSize val="0"/>
        </c:dLbls>
        <c:marker val="1"/>
        <c:smooth val="0"/>
        <c:axId val="206260736"/>
        <c:axId val="191553536"/>
      </c:lineChart>
      <c:catAx>
        <c:axId val="20626073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1553536"/>
        <c:crosses val="autoZero"/>
        <c:auto val="1"/>
        <c:lblAlgn val="ctr"/>
        <c:lblOffset val="100"/>
        <c:tickMarkSkip val="1"/>
        <c:noMultiLvlLbl val="0"/>
      </c:catAx>
      <c:valAx>
        <c:axId val="191553536"/>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6260736"/>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725" b="1" i="0" u="sng" strike="noStrike" baseline="0">
                <a:solidFill>
                  <a:srgbClr val="000000"/>
                </a:solidFill>
                <a:latin typeface="Arial"/>
                <a:ea typeface="Arial"/>
                <a:cs typeface="Arial"/>
              </a:defRPr>
            </a:pPr>
            <a:r>
              <a:rPr lang="en-AU"/>
              <a:t>Price Analysis Chart</a:t>
            </a:r>
          </a:p>
        </c:rich>
      </c:tx>
      <c:layout>
        <c:manualLayout>
          <c:xMode val="edge"/>
          <c:yMode val="edge"/>
          <c:x val="0"/>
          <c:y val="1.6949152542372881E-3"/>
        </c:manualLayout>
      </c:layout>
      <c:overlay val="0"/>
      <c:spPr>
        <a:noFill/>
        <a:ln w="25400">
          <a:noFill/>
        </a:ln>
      </c:spPr>
    </c:title>
    <c:autoTitleDeleted val="0"/>
    <c:plotArea>
      <c:layout>
        <c:manualLayout>
          <c:layoutTarget val="inner"/>
          <c:xMode val="edge"/>
          <c:yMode val="edge"/>
          <c:x val="0.20992761116856259"/>
          <c:y val="0.14237288135593221"/>
          <c:w val="0.70113753877973117"/>
          <c:h val="0.6322033898305085"/>
        </c:manualLayout>
      </c:layout>
      <c:lineChart>
        <c:grouping val="standard"/>
        <c:varyColors val="0"/>
        <c:ser>
          <c:idx val="2"/>
          <c:order val="1"/>
          <c:tx>
            <c:strRef>
              <c:f>Worksheet!$B$66</c:f>
              <c:strCache>
                <c:ptCount val="1"/>
                <c:pt idx="0">
                  <c:v>Business Revenue</c:v>
                </c:pt>
              </c:strCache>
            </c:strRef>
          </c:tx>
          <c:spPr>
            <a:ln w="38100">
              <a:solidFill>
                <a:srgbClr val="0000FF"/>
              </a:solidFill>
              <a:prstDash val="solid"/>
            </a:ln>
          </c:spPr>
          <c:marker>
            <c:symbol val="square"/>
            <c:size val="10"/>
            <c:spPr>
              <a:solidFill>
                <a:srgbClr val="0000FF"/>
              </a:solidFill>
              <a:ln>
                <a:solidFill>
                  <a:srgbClr val="0000FF"/>
                </a:solidFill>
                <a:prstDash val="solid"/>
              </a:ln>
            </c:spPr>
          </c:marker>
          <c:cat>
            <c:numRef>
              <c:f>Worksheet!$C$64:$E$64</c:f>
              <c:numCache>
                <c:formatCode>#,##0</c:formatCode>
                <c:ptCount val="3"/>
                <c:pt idx="0">
                  <c:v>22.95</c:v>
                </c:pt>
                <c:pt idx="1">
                  <c:v>27</c:v>
                </c:pt>
                <c:pt idx="2">
                  <c:v>31.049999999999997</c:v>
                </c:pt>
              </c:numCache>
            </c:numRef>
          </c:cat>
          <c:val>
            <c:numRef>
              <c:f>Worksheet!$C$66:$E$66</c:f>
              <c:numCache>
                <c:formatCode>#,##0</c:formatCode>
                <c:ptCount val="3"/>
                <c:pt idx="0">
                  <c:v>531249.99999999988</c:v>
                </c:pt>
                <c:pt idx="1">
                  <c:v>500000</c:v>
                </c:pt>
                <c:pt idx="2">
                  <c:v>460000</c:v>
                </c:pt>
              </c:numCache>
            </c:numRef>
          </c:val>
          <c:smooth val="1"/>
          <c:extLst>
            <c:ext xmlns:c16="http://schemas.microsoft.com/office/drawing/2014/chart" uri="{C3380CC4-5D6E-409C-BE32-E72D297353CC}">
              <c16:uniqueId val="{00000000-8AC1-4C82-B4CD-C5AA6C4E0A73}"/>
            </c:ext>
          </c:extLst>
        </c:ser>
        <c:ser>
          <c:idx val="3"/>
          <c:order val="2"/>
          <c:tx>
            <c:strRef>
              <c:f>Worksheet!$B$67</c:f>
              <c:strCache>
                <c:ptCount val="1"/>
                <c:pt idx="0">
                  <c:v>Operating Surplus</c:v>
                </c:pt>
              </c:strCache>
            </c:strRef>
          </c:tx>
          <c:spPr>
            <a:ln w="38100">
              <a:solidFill>
                <a:srgbClr val="00FF00"/>
              </a:solidFill>
              <a:prstDash val="solid"/>
            </a:ln>
          </c:spPr>
          <c:marker>
            <c:symbol val="diamond"/>
            <c:size val="10"/>
            <c:spPr>
              <a:solidFill>
                <a:srgbClr val="00FF00"/>
              </a:solidFill>
              <a:ln>
                <a:solidFill>
                  <a:srgbClr val="00FF00"/>
                </a:solidFill>
                <a:prstDash val="solid"/>
              </a:ln>
            </c:spPr>
          </c:marker>
          <c:cat>
            <c:numRef>
              <c:f>Worksheet!$C$64:$E$64</c:f>
              <c:numCache>
                <c:formatCode>#,##0</c:formatCode>
                <c:ptCount val="3"/>
                <c:pt idx="0">
                  <c:v>22.95</c:v>
                </c:pt>
                <c:pt idx="1">
                  <c:v>27</c:v>
                </c:pt>
                <c:pt idx="2">
                  <c:v>31.049999999999997</c:v>
                </c:pt>
              </c:numCache>
            </c:numRef>
          </c:cat>
          <c:val>
            <c:numRef>
              <c:f>Worksheet!$C$67:$E$67</c:f>
              <c:numCache>
                <c:formatCode>#,##0</c:formatCode>
                <c:ptCount val="3"/>
                <c:pt idx="0">
                  <c:v>19999.999999999942</c:v>
                </c:pt>
                <c:pt idx="1">
                  <c:v>75000</c:v>
                </c:pt>
                <c:pt idx="2">
                  <c:v>104000</c:v>
                </c:pt>
              </c:numCache>
            </c:numRef>
          </c:val>
          <c:smooth val="0"/>
          <c:extLst>
            <c:ext xmlns:c16="http://schemas.microsoft.com/office/drawing/2014/chart" uri="{C3380CC4-5D6E-409C-BE32-E72D297353CC}">
              <c16:uniqueId val="{00000001-8AC1-4C82-B4CD-C5AA6C4E0A73}"/>
            </c:ext>
          </c:extLst>
        </c:ser>
        <c:dLbls>
          <c:showLegendKey val="0"/>
          <c:showVal val="0"/>
          <c:showCatName val="0"/>
          <c:showSerName val="0"/>
          <c:showPercent val="0"/>
          <c:showBubbleSize val="0"/>
        </c:dLbls>
        <c:marker val="1"/>
        <c:smooth val="0"/>
        <c:axId val="206732288"/>
        <c:axId val="191556992"/>
      </c:lineChart>
      <c:lineChart>
        <c:grouping val="standard"/>
        <c:varyColors val="0"/>
        <c:ser>
          <c:idx val="1"/>
          <c:order val="0"/>
          <c:tx>
            <c:strRef>
              <c:f>Worksheet!$B$65</c:f>
              <c:strCache>
                <c:ptCount val="1"/>
                <c:pt idx="0">
                  <c:v>Number of Sales</c:v>
                </c:pt>
              </c:strCache>
            </c:strRef>
          </c:tx>
          <c:spPr>
            <a:ln w="38100">
              <a:solidFill>
                <a:srgbClr val="FF0000"/>
              </a:solidFill>
              <a:prstDash val="solid"/>
            </a:ln>
          </c:spPr>
          <c:marker>
            <c:symbol val="triangle"/>
            <c:size val="10"/>
            <c:spPr>
              <a:solidFill>
                <a:srgbClr val="FF0000"/>
              </a:solidFill>
              <a:ln>
                <a:solidFill>
                  <a:srgbClr val="FF0000"/>
                </a:solidFill>
                <a:prstDash val="solid"/>
              </a:ln>
            </c:spPr>
          </c:marker>
          <c:cat>
            <c:numRef>
              <c:f>Worksheet!$C$64:$E$64</c:f>
              <c:numCache>
                <c:formatCode>#,##0</c:formatCode>
                <c:ptCount val="3"/>
                <c:pt idx="0">
                  <c:v>22.95</c:v>
                </c:pt>
                <c:pt idx="1">
                  <c:v>27</c:v>
                </c:pt>
                <c:pt idx="2">
                  <c:v>31.049999999999997</c:v>
                </c:pt>
              </c:numCache>
            </c:numRef>
          </c:cat>
          <c:val>
            <c:numRef>
              <c:f>Worksheet!$C$65:$E$65</c:f>
              <c:numCache>
                <c:formatCode>#,##0</c:formatCode>
                <c:ptCount val="3"/>
                <c:pt idx="0">
                  <c:v>23148.148148148146</c:v>
                </c:pt>
                <c:pt idx="1">
                  <c:v>18518.518518518518</c:v>
                </c:pt>
                <c:pt idx="2">
                  <c:v>14814.814814814816</c:v>
                </c:pt>
              </c:numCache>
            </c:numRef>
          </c:val>
          <c:smooth val="0"/>
          <c:extLst>
            <c:ext xmlns:c16="http://schemas.microsoft.com/office/drawing/2014/chart" uri="{C3380CC4-5D6E-409C-BE32-E72D297353CC}">
              <c16:uniqueId val="{00000002-8AC1-4C82-B4CD-C5AA6C4E0A73}"/>
            </c:ext>
          </c:extLst>
        </c:ser>
        <c:dLbls>
          <c:showLegendKey val="0"/>
          <c:showVal val="0"/>
          <c:showCatName val="0"/>
          <c:showSerName val="0"/>
          <c:showPercent val="0"/>
          <c:showBubbleSize val="0"/>
        </c:dLbls>
        <c:marker val="1"/>
        <c:smooth val="0"/>
        <c:axId val="207191040"/>
        <c:axId val="191557568"/>
      </c:lineChart>
      <c:catAx>
        <c:axId val="206732288"/>
        <c:scaling>
          <c:orientation val="minMax"/>
        </c:scaling>
        <c:delete val="0"/>
        <c:axPos val="b"/>
        <c:title>
          <c:tx>
            <c:rich>
              <a:bodyPr/>
              <a:lstStyle/>
              <a:p>
                <a:pPr>
                  <a:defRPr sz="1550" b="1" i="0" u="none" strike="noStrike" baseline="0">
                    <a:solidFill>
                      <a:srgbClr val="000000"/>
                    </a:solidFill>
                    <a:latin typeface="Arial"/>
                    <a:ea typeface="Arial"/>
                    <a:cs typeface="Arial"/>
                  </a:defRPr>
                </a:pPr>
                <a:r>
                  <a:rPr lang="en-AU"/>
                  <a:t>Average Sale Price</a:t>
                </a:r>
              </a:p>
            </c:rich>
          </c:tx>
          <c:layout>
            <c:manualLayout>
              <c:xMode val="edge"/>
              <c:yMode val="edge"/>
              <c:x val="0.45915201654601862"/>
              <c:y val="0.937288135593220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91556992"/>
        <c:crosses val="autoZero"/>
        <c:auto val="1"/>
        <c:lblAlgn val="ctr"/>
        <c:lblOffset val="100"/>
        <c:tickMarkSkip val="1"/>
        <c:noMultiLvlLbl val="0"/>
      </c:catAx>
      <c:valAx>
        <c:axId val="191556992"/>
        <c:scaling>
          <c:orientation val="minMax"/>
        </c:scaling>
        <c:delete val="0"/>
        <c:axPos val="l"/>
        <c:majorGridlines>
          <c:spPr>
            <a:ln w="3175">
              <a:solidFill>
                <a:srgbClr val="000000"/>
              </a:solidFill>
              <a:prstDash val="solid"/>
            </a:ln>
          </c:spPr>
        </c:majorGridlines>
        <c:title>
          <c:tx>
            <c:rich>
              <a:bodyPr/>
              <a:lstStyle/>
              <a:p>
                <a:pPr>
                  <a:defRPr sz="1550" b="1" i="0" u="none" strike="noStrike" baseline="0">
                    <a:solidFill>
                      <a:srgbClr val="000000"/>
                    </a:solidFill>
                    <a:latin typeface="Arial"/>
                    <a:ea typeface="Arial"/>
                    <a:cs typeface="Arial"/>
                  </a:defRPr>
                </a:pPr>
                <a:r>
                  <a:rPr lang="en-AU"/>
                  <a:t>Money</a:t>
                </a:r>
              </a:p>
            </c:rich>
          </c:tx>
          <c:layout>
            <c:manualLayout>
              <c:xMode val="edge"/>
              <c:yMode val="edge"/>
              <c:x val="0"/>
              <c:y val="0.396610169491525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06732288"/>
        <c:crosses val="autoZero"/>
        <c:crossBetween val="between"/>
      </c:valAx>
      <c:catAx>
        <c:axId val="207191040"/>
        <c:scaling>
          <c:orientation val="minMax"/>
        </c:scaling>
        <c:delete val="1"/>
        <c:axPos val="b"/>
        <c:numFmt formatCode="#,##0" sourceLinked="1"/>
        <c:majorTickMark val="out"/>
        <c:minorTickMark val="none"/>
        <c:tickLblPos val="nextTo"/>
        <c:crossAx val="191557568"/>
        <c:crosses val="autoZero"/>
        <c:auto val="1"/>
        <c:lblAlgn val="ctr"/>
        <c:lblOffset val="100"/>
        <c:noMultiLvlLbl val="0"/>
      </c:catAx>
      <c:valAx>
        <c:axId val="191557568"/>
        <c:scaling>
          <c:orientation val="minMax"/>
        </c:scaling>
        <c:delete val="0"/>
        <c:axPos val="r"/>
        <c:title>
          <c:tx>
            <c:rich>
              <a:bodyPr/>
              <a:lstStyle/>
              <a:p>
                <a:pPr>
                  <a:defRPr sz="1550" b="1" i="0" u="none" strike="noStrike" baseline="0">
                    <a:solidFill>
                      <a:srgbClr val="000000"/>
                    </a:solidFill>
                    <a:latin typeface="Arial"/>
                    <a:ea typeface="Arial"/>
                    <a:cs typeface="Arial"/>
                  </a:defRPr>
                </a:pPr>
                <a:r>
                  <a:rPr lang="en-AU"/>
                  <a:t>Number of Sales</a:t>
                </a:r>
              </a:p>
            </c:rich>
          </c:tx>
          <c:layout>
            <c:manualLayout>
              <c:xMode val="edge"/>
              <c:yMode val="edge"/>
              <c:x val="0.9617373319544984"/>
              <c:y val="0.31186440677966104"/>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07191040"/>
        <c:crosses val="max"/>
        <c:crossBetween val="between"/>
      </c:valAx>
      <c:dTable>
        <c:showHorzBorder val="1"/>
        <c:showVertBorder val="1"/>
        <c:showOutline val="1"/>
        <c:showKeys val="1"/>
        <c:spPr>
          <a:ln w="3175">
            <a:solidFill>
              <a:srgbClr val="000000"/>
            </a:solidFill>
            <a:prstDash val="solid"/>
          </a:ln>
        </c:spPr>
        <c:txPr>
          <a:bodyPr/>
          <a:lstStyle/>
          <a:p>
            <a:pPr rtl="0">
              <a:defRPr sz="115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Optimum Price Breakeven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23418423973362931"/>
          <c:y val="0.14518760195758565"/>
          <c:w val="0.75471698113207553"/>
          <c:h val="0.54975530179445353"/>
        </c:manualLayout>
      </c:layout>
      <c:areaChart>
        <c:grouping val="stacked"/>
        <c:varyColors val="0"/>
        <c:ser>
          <c:idx val="1"/>
          <c:order val="0"/>
          <c:tx>
            <c:strRef>
              <c:f>Worksheet!$B$55</c:f>
              <c:strCache>
                <c:ptCount val="1"/>
                <c:pt idx="0">
                  <c:v>Fixed Costs</c:v>
                </c:pt>
              </c:strCache>
            </c:strRef>
          </c:tx>
          <c:spPr>
            <a:solidFill>
              <a:srgbClr val="FF0000"/>
            </a:solidFill>
            <a:ln w="25400">
              <a:noFill/>
            </a:ln>
          </c:spP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Worksheet!$C$55:$G$55</c:f>
              <c:numCache>
                <c:formatCode>#,##0</c:formatCode>
                <c:ptCount val="5"/>
                <c:pt idx="0">
                  <c:v>80000</c:v>
                </c:pt>
                <c:pt idx="1">
                  <c:v>80000</c:v>
                </c:pt>
                <c:pt idx="2">
                  <c:v>80000</c:v>
                </c:pt>
                <c:pt idx="3">
                  <c:v>80000</c:v>
                </c:pt>
                <c:pt idx="4">
                  <c:v>80000</c:v>
                </c:pt>
              </c:numCache>
            </c:numRef>
          </c:val>
          <c:extLst>
            <c:ext xmlns:c16="http://schemas.microsoft.com/office/drawing/2014/chart" uri="{C3380CC4-5D6E-409C-BE32-E72D297353CC}">
              <c16:uniqueId val="{00000000-7D4A-482F-8776-37BFAF843E04}"/>
            </c:ext>
          </c:extLst>
        </c:ser>
        <c:ser>
          <c:idx val="0"/>
          <c:order val="1"/>
          <c:tx>
            <c:strRef>
              <c:f>Worksheet!$B$52</c:f>
              <c:strCache>
                <c:ptCount val="1"/>
                <c:pt idx="0">
                  <c:v>Variable Costs</c:v>
                </c:pt>
              </c:strCache>
            </c:strRef>
          </c:tx>
          <c:spPr>
            <a:solidFill>
              <a:srgbClr val="0000FF"/>
            </a:solidFill>
            <a:ln w="12700">
              <a:solidFill>
                <a:srgbClr val="0000FF"/>
              </a:solidFill>
              <a:prstDash val="solid"/>
            </a:ln>
          </c:spP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Worksheet!$C$52:$G$52</c:f>
              <c:numCache>
                <c:formatCode>#,##0</c:formatCode>
                <c:ptCount val="5"/>
                <c:pt idx="0">
                  <c:v>0</c:v>
                </c:pt>
                <c:pt idx="1">
                  <c:v>121899.99999999997</c:v>
                </c:pt>
                <c:pt idx="2">
                  <c:v>243799.99999999994</c:v>
                </c:pt>
                <c:pt idx="3">
                  <c:v>365699.99999999994</c:v>
                </c:pt>
                <c:pt idx="4">
                  <c:v>487599.99999999988</c:v>
                </c:pt>
              </c:numCache>
            </c:numRef>
          </c:val>
          <c:extLst>
            <c:ext xmlns:c16="http://schemas.microsoft.com/office/drawing/2014/chart" uri="{C3380CC4-5D6E-409C-BE32-E72D297353CC}">
              <c16:uniqueId val="{00000001-7D4A-482F-8776-37BFAF843E04}"/>
            </c:ext>
          </c:extLst>
        </c:ser>
        <c:ser>
          <c:idx val="3"/>
          <c:order val="2"/>
          <c:tx>
            <c:strRef>
              <c:f>Worksheet!$B$57</c:f>
              <c:strCache>
                <c:ptCount val="1"/>
                <c:pt idx="0">
                  <c:v>Operating Surplus</c:v>
                </c:pt>
              </c:strCache>
            </c:strRef>
          </c:tx>
          <c:spPr>
            <a:solidFill>
              <a:srgbClr val="00FF00"/>
            </a:solidFill>
            <a:ln w="12700">
              <a:solidFill>
                <a:srgbClr val="00FF00"/>
              </a:solidFill>
              <a:prstDash val="solid"/>
            </a:ln>
          </c:spP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Worksheet!$C$57:$G$57</c:f>
              <c:numCache>
                <c:formatCode>#,##0</c:formatCode>
                <c:ptCount val="5"/>
                <c:pt idx="0">
                  <c:v>-80000</c:v>
                </c:pt>
                <c:pt idx="1">
                  <c:v>13633.333333333285</c:v>
                </c:pt>
                <c:pt idx="2">
                  <c:v>107266.66666666657</c:v>
                </c:pt>
                <c:pt idx="3">
                  <c:v>200899.99999999983</c:v>
                </c:pt>
                <c:pt idx="4">
                  <c:v>294533.33333333314</c:v>
                </c:pt>
              </c:numCache>
            </c:numRef>
          </c:val>
          <c:extLst>
            <c:ext xmlns:c16="http://schemas.microsoft.com/office/drawing/2014/chart" uri="{C3380CC4-5D6E-409C-BE32-E72D297353CC}">
              <c16:uniqueId val="{00000002-7D4A-482F-8776-37BFAF843E04}"/>
            </c:ext>
          </c:extLst>
        </c:ser>
        <c:dLbls>
          <c:showLegendKey val="0"/>
          <c:showVal val="0"/>
          <c:showCatName val="0"/>
          <c:showSerName val="0"/>
          <c:showPercent val="0"/>
          <c:showBubbleSize val="0"/>
        </c:dLbls>
        <c:axId val="211247104"/>
        <c:axId val="191560448"/>
      </c:areaChart>
      <c:lineChart>
        <c:grouping val="standard"/>
        <c:varyColors val="0"/>
        <c:ser>
          <c:idx val="4"/>
          <c:order val="3"/>
          <c:tx>
            <c:strRef>
              <c:f>Worksheet!$B$56</c:f>
              <c:strCache>
                <c:ptCount val="1"/>
                <c:pt idx="0">
                  <c:v>Total Costs</c:v>
                </c:pt>
              </c:strCache>
            </c:strRef>
          </c:tx>
          <c:spPr>
            <a:ln w="38100">
              <a:solidFill>
                <a:srgbClr val="FF0000"/>
              </a:solidFill>
              <a:prstDash val="solid"/>
            </a:ln>
          </c:spPr>
          <c:marker>
            <c:symbol val="none"/>
          </c:marke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Worksheet!$C$56:$G$56</c:f>
              <c:numCache>
                <c:formatCode>#,##0</c:formatCode>
                <c:ptCount val="5"/>
                <c:pt idx="0">
                  <c:v>80000</c:v>
                </c:pt>
                <c:pt idx="1">
                  <c:v>201899.99999999997</c:v>
                </c:pt>
                <c:pt idx="2">
                  <c:v>323799.99999999994</c:v>
                </c:pt>
                <c:pt idx="3">
                  <c:v>445699.99999999994</c:v>
                </c:pt>
                <c:pt idx="4">
                  <c:v>567599.99999999988</c:v>
                </c:pt>
              </c:numCache>
            </c:numRef>
          </c:val>
          <c:smooth val="0"/>
          <c:extLst>
            <c:ext xmlns:c16="http://schemas.microsoft.com/office/drawing/2014/chart" uri="{C3380CC4-5D6E-409C-BE32-E72D297353CC}">
              <c16:uniqueId val="{00000003-7D4A-482F-8776-37BFAF843E04}"/>
            </c:ext>
          </c:extLst>
        </c:ser>
        <c:ser>
          <c:idx val="2"/>
          <c:order val="4"/>
          <c:tx>
            <c:strRef>
              <c:f>Worksheet!$B$50</c:f>
              <c:strCache>
                <c:ptCount val="1"/>
                <c:pt idx="0">
                  <c:v>Business Revenue</c:v>
                </c:pt>
              </c:strCache>
            </c:strRef>
          </c:tx>
          <c:spPr>
            <a:ln w="38100">
              <a:solidFill>
                <a:srgbClr val="000000"/>
              </a:solidFill>
              <a:prstDash val="solid"/>
            </a:ln>
          </c:spPr>
          <c:marker>
            <c:symbol val="none"/>
          </c:marker>
          <c:cat>
            <c:numRef>
              <c:f>Worksheet!$C$49:$G$49</c:f>
              <c:numCache>
                <c:formatCode>#,##0</c:formatCode>
                <c:ptCount val="5"/>
                <c:pt idx="0">
                  <c:v>0</c:v>
                </c:pt>
                <c:pt idx="1">
                  <c:v>6543.2098765432083</c:v>
                </c:pt>
                <c:pt idx="2">
                  <c:v>13086.419753086417</c:v>
                </c:pt>
                <c:pt idx="3">
                  <c:v>19629.629629629624</c:v>
                </c:pt>
                <c:pt idx="4">
                  <c:v>26172.839506172833</c:v>
                </c:pt>
              </c:numCache>
            </c:numRef>
          </c:cat>
          <c:val>
            <c:numRef>
              <c:f>Worksheet!$C$50:$G$50</c:f>
              <c:numCache>
                <c:formatCode>#,##0</c:formatCode>
                <c:ptCount val="5"/>
                <c:pt idx="0">
                  <c:v>0</c:v>
                </c:pt>
                <c:pt idx="1">
                  <c:v>215533.33333333326</c:v>
                </c:pt>
                <c:pt idx="2">
                  <c:v>431066.66666666651</c:v>
                </c:pt>
                <c:pt idx="3">
                  <c:v>646599.99999999977</c:v>
                </c:pt>
                <c:pt idx="4">
                  <c:v>862133.33333333302</c:v>
                </c:pt>
              </c:numCache>
            </c:numRef>
          </c:val>
          <c:smooth val="0"/>
          <c:extLst>
            <c:ext xmlns:c16="http://schemas.microsoft.com/office/drawing/2014/chart" uri="{C3380CC4-5D6E-409C-BE32-E72D297353CC}">
              <c16:uniqueId val="{00000004-7D4A-482F-8776-37BFAF843E04}"/>
            </c:ext>
          </c:extLst>
        </c:ser>
        <c:dLbls>
          <c:showLegendKey val="0"/>
          <c:showVal val="0"/>
          <c:showCatName val="0"/>
          <c:showSerName val="0"/>
          <c:showPercent val="0"/>
          <c:showBubbleSize val="0"/>
        </c:dLbls>
        <c:marker val="1"/>
        <c:smooth val="0"/>
        <c:axId val="211247104"/>
        <c:axId val="191560448"/>
      </c:lineChart>
      <c:catAx>
        <c:axId val="211247104"/>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51609322974472804"/>
              <c:y val="0.9396411092985318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1560448"/>
        <c:crosses val="autoZero"/>
        <c:auto val="1"/>
        <c:lblAlgn val="ctr"/>
        <c:lblOffset val="100"/>
        <c:tickMarkSkip val="1"/>
        <c:noMultiLvlLbl val="0"/>
      </c:catAx>
      <c:valAx>
        <c:axId val="191560448"/>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3605220228384992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1247104"/>
        <c:crosses val="autoZero"/>
        <c:crossBetween val="midCat"/>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FFFFFF"/>
        </a:solid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sng" strike="noStrike" baseline="0">
                <a:solidFill>
                  <a:srgbClr val="000000"/>
                </a:solidFill>
                <a:latin typeface="Arial"/>
                <a:ea typeface="Arial"/>
                <a:cs typeface="Arial"/>
              </a:defRPr>
            </a:pPr>
            <a:r>
              <a:rPr lang="en-AU"/>
              <a:t>Extended Price Analysis Chart</a:t>
            </a:r>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0.10321864594894578"/>
          <c:y val="0.20228384991843393"/>
          <c:w val="0.80577136514983361"/>
          <c:h val="0.67373572593801123"/>
        </c:manualLayout>
      </c:layout>
      <c:barChart>
        <c:barDir val="col"/>
        <c:grouping val="clustered"/>
        <c:varyColors val="0"/>
        <c:ser>
          <c:idx val="5"/>
          <c:order val="3"/>
          <c:tx>
            <c:strRef>
              <c:f>Worksheet!$B$174</c:f>
              <c:strCache>
                <c:ptCount val="1"/>
                <c:pt idx="0">
                  <c:v>Optimum Price</c:v>
                </c:pt>
              </c:strCache>
            </c:strRef>
          </c:tx>
          <c:spPr>
            <a:solidFill>
              <a:srgbClr val="00FFFF"/>
            </a:solidFill>
            <a:ln w="38100">
              <a:solidFill>
                <a:srgbClr val="00FFFF"/>
              </a:solidFill>
              <a:prstDash val="solid"/>
            </a:ln>
          </c:spPr>
          <c:invertIfNegative val="0"/>
          <c:val>
            <c:numRef>
              <c:f>Worksheet!$I$73:$I$173</c:f>
              <c:numCache>
                <c:formatCode>General</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431066.66666666651</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extLst>
            <c:ext xmlns:c16="http://schemas.microsoft.com/office/drawing/2014/chart" uri="{C3380CC4-5D6E-409C-BE32-E72D297353CC}">
              <c16:uniqueId val="{00000000-8826-451F-B80A-AC4AEDEF5B11}"/>
            </c:ext>
          </c:extLst>
        </c:ser>
        <c:ser>
          <c:idx val="6"/>
          <c:order val="4"/>
          <c:tx>
            <c:strRef>
              <c:f>Worksheet!$B$123</c:f>
              <c:strCache>
                <c:ptCount val="1"/>
                <c:pt idx="0">
                  <c:v>Current Price</c:v>
                </c:pt>
              </c:strCache>
            </c:strRef>
          </c:tx>
          <c:spPr>
            <a:solidFill>
              <a:srgbClr val="FF9900"/>
            </a:solidFill>
            <a:ln w="38100">
              <a:solidFill>
                <a:srgbClr val="FF9900"/>
              </a:solidFill>
              <a:prstDash val="solid"/>
            </a:ln>
          </c:spPr>
          <c:invertIfNegative val="0"/>
          <c:val>
            <c:numRef>
              <c:f>Worksheet!$J$73:$J$173</c:f>
              <c:numCache>
                <c:formatCode>General</c:formatCode>
                <c:ptCount val="1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500000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extLst>
            <c:ext xmlns:c16="http://schemas.microsoft.com/office/drawing/2014/chart" uri="{C3380CC4-5D6E-409C-BE32-E72D297353CC}">
              <c16:uniqueId val="{00000001-8826-451F-B80A-AC4AEDEF5B11}"/>
            </c:ext>
          </c:extLst>
        </c:ser>
        <c:dLbls>
          <c:showLegendKey val="0"/>
          <c:showVal val="0"/>
          <c:showCatName val="0"/>
          <c:showSerName val="0"/>
          <c:showPercent val="0"/>
          <c:showBubbleSize val="0"/>
        </c:dLbls>
        <c:gapWidth val="150"/>
        <c:axId val="216619520"/>
        <c:axId val="193640640"/>
      </c:barChart>
      <c:lineChart>
        <c:grouping val="standard"/>
        <c:varyColors val="0"/>
        <c:ser>
          <c:idx val="2"/>
          <c:order val="1"/>
          <c:tx>
            <c:strRef>
              <c:f>Worksheet!$E$72</c:f>
              <c:strCache>
                <c:ptCount val="1"/>
                <c:pt idx="0">
                  <c:v>Revenue</c:v>
                </c:pt>
              </c:strCache>
            </c:strRef>
          </c:tx>
          <c:spPr>
            <a:ln w="38100">
              <a:solidFill>
                <a:srgbClr val="0000FF"/>
              </a:solidFill>
              <a:prstDash val="solid"/>
            </a:ln>
          </c:spPr>
          <c:marker>
            <c:symbol val="none"/>
          </c:marker>
          <c:cat>
            <c:numRef>
              <c:f>Worksheet!$C$73:$C$173</c:f>
              <c:numCache>
                <c:formatCode>General</c:formatCode>
                <c:ptCount val="101"/>
                <c:pt idx="0">
                  <c:v>13.5</c:v>
                </c:pt>
                <c:pt idx="1">
                  <c:v>13.77</c:v>
                </c:pt>
                <c:pt idx="2">
                  <c:v>14.040000000000001</c:v>
                </c:pt>
                <c:pt idx="3">
                  <c:v>14.31</c:v>
                </c:pt>
                <c:pt idx="4">
                  <c:v>14.580000000000002</c:v>
                </c:pt>
                <c:pt idx="5">
                  <c:v>14.850000000000001</c:v>
                </c:pt>
                <c:pt idx="6">
                  <c:v>15.120000000000001</c:v>
                </c:pt>
                <c:pt idx="7">
                  <c:v>15.390000000000002</c:v>
                </c:pt>
                <c:pt idx="8">
                  <c:v>15.660000000000002</c:v>
                </c:pt>
                <c:pt idx="9">
                  <c:v>15.930000000000001</c:v>
                </c:pt>
                <c:pt idx="10">
                  <c:v>16.2</c:v>
                </c:pt>
                <c:pt idx="11">
                  <c:v>16.47</c:v>
                </c:pt>
                <c:pt idx="12">
                  <c:v>16.739999999999998</c:v>
                </c:pt>
                <c:pt idx="13">
                  <c:v>17.010000000000002</c:v>
                </c:pt>
                <c:pt idx="14">
                  <c:v>17.28</c:v>
                </c:pt>
                <c:pt idx="15">
                  <c:v>17.55</c:v>
                </c:pt>
                <c:pt idx="16">
                  <c:v>17.819999999999997</c:v>
                </c:pt>
                <c:pt idx="17">
                  <c:v>18.089999999999996</c:v>
                </c:pt>
                <c:pt idx="18">
                  <c:v>18.36</c:v>
                </c:pt>
                <c:pt idx="19">
                  <c:v>18.63</c:v>
                </c:pt>
                <c:pt idx="20">
                  <c:v>18.899999999999999</c:v>
                </c:pt>
                <c:pt idx="21">
                  <c:v>19.169999999999998</c:v>
                </c:pt>
                <c:pt idx="22">
                  <c:v>19.439999999999998</c:v>
                </c:pt>
                <c:pt idx="23">
                  <c:v>19.71</c:v>
                </c:pt>
                <c:pt idx="24">
                  <c:v>19.98</c:v>
                </c:pt>
                <c:pt idx="25">
                  <c:v>20.25</c:v>
                </c:pt>
                <c:pt idx="26">
                  <c:v>20.52</c:v>
                </c:pt>
                <c:pt idx="27">
                  <c:v>20.79</c:v>
                </c:pt>
                <c:pt idx="28">
                  <c:v>21.060000000000002</c:v>
                </c:pt>
                <c:pt idx="29">
                  <c:v>21.330000000000002</c:v>
                </c:pt>
                <c:pt idx="30">
                  <c:v>21.6</c:v>
                </c:pt>
                <c:pt idx="31">
                  <c:v>21.87</c:v>
                </c:pt>
                <c:pt idx="32">
                  <c:v>22.14</c:v>
                </c:pt>
                <c:pt idx="33">
                  <c:v>22.41</c:v>
                </c:pt>
                <c:pt idx="34">
                  <c:v>22.68</c:v>
                </c:pt>
                <c:pt idx="35">
                  <c:v>22.95</c:v>
                </c:pt>
                <c:pt idx="36">
                  <c:v>23.22</c:v>
                </c:pt>
                <c:pt idx="37">
                  <c:v>23.49</c:v>
                </c:pt>
                <c:pt idx="38">
                  <c:v>23.76</c:v>
                </c:pt>
                <c:pt idx="39">
                  <c:v>24.03</c:v>
                </c:pt>
                <c:pt idx="40">
                  <c:v>24.3</c:v>
                </c:pt>
                <c:pt idx="41">
                  <c:v>24.57</c:v>
                </c:pt>
                <c:pt idx="42">
                  <c:v>24.84</c:v>
                </c:pt>
                <c:pt idx="43">
                  <c:v>25.11</c:v>
                </c:pt>
                <c:pt idx="44">
                  <c:v>25.38</c:v>
                </c:pt>
                <c:pt idx="45">
                  <c:v>25.65</c:v>
                </c:pt>
                <c:pt idx="46">
                  <c:v>25.919999999999998</c:v>
                </c:pt>
                <c:pt idx="47">
                  <c:v>26.189999999999998</c:v>
                </c:pt>
                <c:pt idx="48">
                  <c:v>26.46</c:v>
                </c:pt>
                <c:pt idx="49">
                  <c:v>26.73</c:v>
                </c:pt>
                <c:pt idx="50" formatCode="#,##0">
                  <c:v>27</c:v>
                </c:pt>
                <c:pt idx="51">
                  <c:v>27.27</c:v>
                </c:pt>
                <c:pt idx="52">
                  <c:v>27.54</c:v>
                </c:pt>
                <c:pt idx="53">
                  <c:v>27.810000000000002</c:v>
                </c:pt>
                <c:pt idx="54">
                  <c:v>28.080000000000002</c:v>
                </c:pt>
                <c:pt idx="55">
                  <c:v>28.35</c:v>
                </c:pt>
                <c:pt idx="56">
                  <c:v>28.62</c:v>
                </c:pt>
                <c:pt idx="57">
                  <c:v>28.89</c:v>
                </c:pt>
                <c:pt idx="58">
                  <c:v>29.160000000000004</c:v>
                </c:pt>
                <c:pt idx="59">
                  <c:v>29.430000000000003</c:v>
                </c:pt>
                <c:pt idx="60">
                  <c:v>29.700000000000003</c:v>
                </c:pt>
                <c:pt idx="61">
                  <c:v>29.970000000000002</c:v>
                </c:pt>
                <c:pt idx="62">
                  <c:v>30.240000000000002</c:v>
                </c:pt>
                <c:pt idx="63">
                  <c:v>30.509999999999998</c:v>
                </c:pt>
                <c:pt idx="64">
                  <c:v>30.780000000000005</c:v>
                </c:pt>
                <c:pt idx="65">
                  <c:v>31.049999999999997</c:v>
                </c:pt>
                <c:pt idx="66">
                  <c:v>31.319999999999997</c:v>
                </c:pt>
                <c:pt idx="67">
                  <c:v>31.589999999999996</c:v>
                </c:pt>
                <c:pt idx="68">
                  <c:v>31.86</c:v>
                </c:pt>
                <c:pt idx="69">
                  <c:v>32.129999999999995</c:v>
                </c:pt>
                <c:pt idx="70">
                  <c:v>32.4</c:v>
                </c:pt>
                <c:pt idx="71">
                  <c:v>32.67</c:v>
                </c:pt>
                <c:pt idx="72">
                  <c:v>32.94</c:v>
                </c:pt>
                <c:pt idx="73">
                  <c:v>33.21</c:v>
                </c:pt>
                <c:pt idx="74">
                  <c:v>33.479999999999997</c:v>
                </c:pt>
                <c:pt idx="75">
                  <c:v>33.75</c:v>
                </c:pt>
                <c:pt idx="76">
                  <c:v>34.020000000000003</c:v>
                </c:pt>
                <c:pt idx="77">
                  <c:v>34.29</c:v>
                </c:pt>
                <c:pt idx="78">
                  <c:v>34.56</c:v>
                </c:pt>
                <c:pt idx="79">
                  <c:v>34.83</c:v>
                </c:pt>
                <c:pt idx="80">
                  <c:v>35.1</c:v>
                </c:pt>
                <c:pt idx="81">
                  <c:v>35.370000000000005</c:v>
                </c:pt>
                <c:pt idx="82">
                  <c:v>35.64</c:v>
                </c:pt>
                <c:pt idx="83">
                  <c:v>35.910000000000004</c:v>
                </c:pt>
                <c:pt idx="84">
                  <c:v>36.18</c:v>
                </c:pt>
                <c:pt idx="85">
                  <c:v>36.450000000000003</c:v>
                </c:pt>
                <c:pt idx="86">
                  <c:v>36.72</c:v>
                </c:pt>
                <c:pt idx="87">
                  <c:v>36.99</c:v>
                </c:pt>
                <c:pt idx="88">
                  <c:v>37.26</c:v>
                </c:pt>
                <c:pt idx="89">
                  <c:v>37.53</c:v>
                </c:pt>
                <c:pt idx="90">
                  <c:v>37.799999999999997</c:v>
                </c:pt>
                <c:pt idx="91">
                  <c:v>38.07</c:v>
                </c:pt>
                <c:pt idx="92">
                  <c:v>38.339999999999996</c:v>
                </c:pt>
                <c:pt idx="93">
                  <c:v>38.61</c:v>
                </c:pt>
                <c:pt idx="94">
                  <c:v>38.879999999999995</c:v>
                </c:pt>
                <c:pt idx="95">
                  <c:v>39.15</c:v>
                </c:pt>
                <c:pt idx="96">
                  <c:v>39.42</c:v>
                </c:pt>
                <c:pt idx="97">
                  <c:v>39.69</c:v>
                </c:pt>
                <c:pt idx="98">
                  <c:v>39.96</c:v>
                </c:pt>
                <c:pt idx="99">
                  <c:v>40.229999999999997</c:v>
                </c:pt>
                <c:pt idx="100">
                  <c:v>40.5</c:v>
                </c:pt>
              </c:numCache>
            </c:numRef>
          </c:cat>
          <c:val>
            <c:numRef>
              <c:f>Worksheet!$E$73:$E$173</c:f>
              <c:numCache>
                <c:formatCode>General</c:formatCode>
                <c:ptCount val="101"/>
                <c:pt idx="0">
                  <c:v>458333.33333333326</c:v>
                </c:pt>
                <c:pt idx="1">
                  <c:v>463249.99999999977</c:v>
                </c:pt>
                <c:pt idx="2">
                  <c:v>467999.99999999988</c:v>
                </c:pt>
                <c:pt idx="3">
                  <c:v>472583.33333333326</c:v>
                </c:pt>
                <c:pt idx="4">
                  <c:v>476999.99999999988</c:v>
                </c:pt>
                <c:pt idx="5">
                  <c:v>481249.99999999988</c:v>
                </c:pt>
                <c:pt idx="6">
                  <c:v>485333.33333333326</c:v>
                </c:pt>
                <c:pt idx="7">
                  <c:v>489249.99999999994</c:v>
                </c:pt>
                <c:pt idx="8">
                  <c:v>492999.99999999988</c:v>
                </c:pt>
                <c:pt idx="9">
                  <c:v>496583.3333333332</c:v>
                </c:pt>
                <c:pt idx="10">
                  <c:v>499999.99999999983</c:v>
                </c:pt>
                <c:pt idx="11">
                  <c:v>503249.99999999977</c:v>
                </c:pt>
                <c:pt idx="12">
                  <c:v>506333.33333333308</c:v>
                </c:pt>
                <c:pt idx="13">
                  <c:v>509249.99999999994</c:v>
                </c:pt>
                <c:pt idx="14">
                  <c:v>511999.99999999994</c:v>
                </c:pt>
                <c:pt idx="15">
                  <c:v>514583.33333333326</c:v>
                </c:pt>
                <c:pt idx="16">
                  <c:v>516999.99999999983</c:v>
                </c:pt>
                <c:pt idx="17">
                  <c:v>519249.99999999983</c:v>
                </c:pt>
                <c:pt idx="18">
                  <c:v>521333.3333333332</c:v>
                </c:pt>
                <c:pt idx="19">
                  <c:v>523249.99999999988</c:v>
                </c:pt>
                <c:pt idx="20">
                  <c:v>524999.99999999977</c:v>
                </c:pt>
                <c:pt idx="21">
                  <c:v>526583.33333333314</c:v>
                </c:pt>
                <c:pt idx="22">
                  <c:v>527999.99999999977</c:v>
                </c:pt>
                <c:pt idx="23">
                  <c:v>529249.99999999988</c:v>
                </c:pt>
                <c:pt idx="24">
                  <c:v>530333.33333333326</c:v>
                </c:pt>
                <c:pt idx="25">
                  <c:v>531249.99999999988</c:v>
                </c:pt>
                <c:pt idx="26">
                  <c:v>531999.99999999988</c:v>
                </c:pt>
                <c:pt idx="27">
                  <c:v>532583.33333333326</c:v>
                </c:pt>
                <c:pt idx="28">
                  <c:v>533000</c:v>
                </c:pt>
                <c:pt idx="29">
                  <c:v>533249.99999999988</c:v>
                </c:pt>
                <c:pt idx="30">
                  <c:v>533333.33333333326</c:v>
                </c:pt>
                <c:pt idx="31">
                  <c:v>533249.99999999988</c:v>
                </c:pt>
                <c:pt idx="32">
                  <c:v>532999.99999999988</c:v>
                </c:pt>
                <c:pt idx="33">
                  <c:v>532583.33333333326</c:v>
                </c:pt>
                <c:pt idx="34">
                  <c:v>531999.99999999988</c:v>
                </c:pt>
                <c:pt idx="35">
                  <c:v>531249.99999999988</c:v>
                </c:pt>
                <c:pt idx="36">
                  <c:v>530333.33333333314</c:v>
                </c:pt>
                <c:pt idx="37">
                  <c:v>529250</c:v>
                </c:pt>
                <c:pt idx="38">
                  <c:v>528000</c:v>
                </c:pt>
                <c:pt idx="39">
                  <c:v>526583.33333333326</c:v>
                </c:pt>
                <c:pt idx="40">
                  <c:v>525000</c:v>
                </c:pt>
                <c:pt idx="41">
                  <c:v>523250</c:v>
                </c:pt>
                <c:pt idx="42">
                  <c:v>521333.33333333331</c:v>
                </c:pt>
                <c:pt idx="43">
                  <c:v>519250</c:v>
                </c:pt>
                <c:pt idx="44">
                  <c:v>516999.99999999994</c:v>
                </c:pt>
                <c:pt idx="45">
                  <c:v>514583.33333333326</c:v>
                </c:pt>
                <c:pt idx="46">
                  <c:v>511999.99999999994</c:v>
                </c:pt>
                <c:pt idx="47">
                  <c:v>509250</c:v>
                </c:pt>
                <c:pt idx="48">
                  <c:v>506333.33333333331</c:v>
                </c:pt>
                <c:pt idx="49">
                  <c:v>503250</c:v>
                </c:pt>
                <c:pt idx="50">
                  <c:v>500000</c:v>
                </c:pt>
                <c:pt idx="51">
                  <c:v>498266.66666666663</c:v>
                </c:pt>
                <c:pt idx="52">
                  <c:v>496400</c:v>
                </c:pt>
                <c:pt idx="53">
                  <c:v>494400.00000000006</c:v>
                </c:pt>
                <c:pt idx="54">
                  <c:v>492266.66666666669</c:v>
                </c:pt>
                <c:pt idx="55">
                  <c:v>490000</c:v>
                </c:pt>
                <c:pt idx="56">
                  <c:v>487600</c:v>
                </c:pt>
                <c:pt idx="57">
                  <c:v>485066.66666666669</c:v>
                </c:pt>
                <c:pt idx="58">
                  <c:v>482400.00000000006</c:v>
                </c:pt>
                <c:pt idx="59">
                  <c:v>479600</c:v>
                </c:pt>
                <c:pt idx="60">
                  <c:v>476666.66666666663</c:v>
                </c:pt>
                <c:pt idx="61">
                  <c:v>473600</c:v>
                </c:pt>
                <c:pt idx="62">
                  <c:v>470400</c:v>
                </c:pt>
                <c:pt idx="63">
                  <c:v>467066.66666666657</c:v>
                </c:pt>
                <c:pt idx="64">
                  <c:v>463600</c:v>
                </c:pt>
                <c:pt idx="65">
                  <c:v>459999.99999999994</c:v>
                </c:pt>
                <c:pt idx="66">
                  <c:v>456266.66666666657</c:v>
                </c:pt>
                <c:pt idx="67">
                  <c:v>452399.99999999988</c:v>
                </c:pt>
                <c:pt idx="68">
                  <c:v>448399.99999999988</c:v>
                </c:pt>
                <c:pt idx="69">
                  <c:v>444266.66666666657</c:v>
                </c:pt>
                <c:pt idx="70">
                  <c:v>439999.99999999988</c:v>
                </c:pt>
                <c:pt idx="71">
                  <c:v>435599.99999999994</c:v>
                </c:pt>
                <c:pt idx="72">
                  <c:v>431066.66666666651</c:v>
                </c:pt>
                <c:pt idx="73">
                  <c:v>426399.99999999988</c:v>
                </c:pt>
                <c:pt idx="74">
                  <c:v>421599.99999999994</c:v>
                </c:pt>
                <c:pt idx="75">
                  <c:v>416666.66666666657</c:v>
                </c:pt>
                <c:pt idx="76">
                  <c:v>411599.99999999988</c:v>
                </c:pt>
                <c:pt idx="77">
                  <c:v>406399.99999999988</c:v>
                </c:pt>
                <c:pt idx="78">
                  <c:v>401066.66666666657</c:v>
                </c:pt>
                <c:pt idx="79">
                  <c:v>395599.99999999988</c:v>
                </c:pt>
                <c:pt idx="80">
                  <c:v>389999.99999999988</c:v>
                </c:pt>
                <c:pt idx="81">
                  <c:v>384266.66666666657</c:v>
                </c:pt>
                <c:pt idx="82">
                  <c:v>378399.99999999988</c:v>
                </c:pt>
                <c:pt idx="83">
                  <c:v>372399.99999999988</c:v>
                </c:pt>
                <c:pt idx="84">
                  <c:v>366266.66666666645</c:v>
                </c:pt>
                <c:pt idx="85">
                  <c:v>359999.99999999994</c:v>
                </c:pt>
                <c:pt idx="86">
                  <c:v>353599.99999999983</c:v>
                </c:pt>
                <c:pt idx="87">
                  <c:v>347066.66666666645</c:v>
                </c:pt>
                <c:pt idx="88">
                  <c:v>340399.99999999977</c:v>
                </c:pt>
                <c:pt idx="89">
                  <c:v>333599.99999999988</c:v>
                </c:pt>
                <c:pt idx="90">
                  <c:v>326666.66666666651</c:v>
                </c:pt>
                <c:pt idx="91">
                  <c:v>319599.99999999983</c:v>
                </c:pt>
                <c:pt idx="92">
                  <c:v>312399.99999999977</c:v>
                </c:pt>
                <c:pt idx="93">
                  <c:v>305066.66666666645</c:v>
                </c:pt>
                <c:pt idx="94">
                  <c:v>297599.99999999983</c:v>
                </c:pt>
                <c:pt idx="95">
                  <c:v>289999.99999999977</c:v>
                </c:pt>
                <c:pt idx="96">
                  <c:v>282266.66666666645</c:v>
                </c:pt>
                <c:pt idx="97">
                  <c:v>274399.99999999977</c:v>
                </c:pt>
                <c:pt idx="98">
                  <c:v>266399.99999999983</c:v>
                </c:pt>
                <c:pt idx="99">
                  <c:v>258266.6666666664</c:v>
                </c:pt>
                <c:pt idx="100">
                  <c:v>249999.9999999998</c:v>
                </c:pt>
              </c:numCache>
            </c:numRef>
          </c:val>
          <c:smooth val="1"/>
          <c:extLst>
            <c:ext xmlns:c16="http://schemas.microsoft.com/office/drawing/2014/chart" uri="{C3380CC4-5D6E-409C-BE32-E72D297353CC}">
              <c16:uniqueId val="{00000002-8826-451F-B80A-AC4AEDEF5B11}"/>
            </c:ext>
          </c:extLst>
        </c:ser>
        <c:ser>
          <c:idx val="3"/>
          <c:order val="2"/>
          <c:tx>
            <c:strRef>
              <c:f>Worksheet!$F$72</c:f>
              <c:strCache>
                <c:ptCount val="1"/>
                <c:pt idx="0">
                  <c:v>Surplus</c:v>
                </c:pt>
              </c:strCache>
            </c:strRef>
          </c:tx>
          <c:spPr>
            <a:ln w="38100">
              <a:solidFill>
                <a:srgbClr val="00FF00"/>
              </a:solidFill>
              <a:prstDash val="solid"/>
            </a:ln>
          </c:spPr>
          <c:marker>
            <c:symbol val="none"/>
          </c:marker>
          <c:cat>
            <c:numRef>
              <c:f>Worksheet!$C$73:$C$173</c:f>
              <c:numCache>
                <c:formatCode>General</c:formatCode>
                <c:ptCount val="101"/>
                <c:pt idx="0">
                  <c:v>13.5</c:v>
                </c:pt>
                <c:pt idx="1">
                  <c:v>13.77</c:v>
                </c:pt>
                <c:pt idx="2">
                  <c:v>14.040000000000001</c:v>
                </c:pt>
                <c:pt idx="3">
                  <c:v>14.31</c:v>
                </c:pt>
                <c:pt idx="4">
                  <c:v>14.580000000000002</c:v>
                </c:pt>
                <c:pt idx="5">
                  <c:v>14.850000000000001</c:v>
                </c:pt>
                <c:pt idx="6">
                  <c:v>15.120000000000001</c:v>
                </c:pt>
                <c:pt idx="7">
                  <c:v>15.390000000000002</c:v>
                </c:pt>
                <c:pt idx="8">
                  <c:v>15.660000000000002</c:v>
                </c:pt>
                <c:pt idx="9">
                  <c:v>15.930000000000001</c:v>
                </c:pt>
                <c:pt idx="10">
                  <c:v>16.2</c:v>
                </c:pt>
                <c:pt idx="11">
                  <c:v>16.47</c:v>
                </c:pt>
                <c:pt idx="12">
                  <c:v>16.739999999999998</c:v>
                </c:pt>
                <c:pt idx="13">
                  <c:v>17.010000000000002</c:v>
                </c:pt>
                <c:pt idx="14">
                  <c:v>17.28</c:v>
                </c:pt>
                <c:pt idx="15">
                  <c:v>17.55</c:v>
                </c:pt>
                <c:pt idx="16">
                  <c:v>17.819999999999997</c:v>
                </c:pt>
                <c:pt idx="17">
                  <c:v>18.089999999999996</c:v>
                </c:pt>
                <c:pt idx="18">
                  <c:v>18.36</c:v>
                </c:pt>
                <c:pt idx="19">
                  <c:v>18.63</c:v>
                </c:pt>
                <c:pt idx="20">
                  <c:v>18.899999999999999</c:v>
                </c:pt>
                <c:pt idx="21">
                  <c:v>19.169999999999998</c:v>
                </c:pt>
                <c:pt idx="22">
                  <c:v>19.439999999999998</c:v>
                </c:pt>
                <c:pt idx="23">
                  <c:v>19.71</c:v>
                </c:pt>
                <c:pt idx="24">
                  <c:v>19.98</c:v>
                </c:pt>
                <c:pt idx="25">
                  <c:v>20.25</c:v>
                </c:pt>
                <c:pt idx="26">
                  <c:v>20.52</c:v>
                </c:pt>
                <c:pt idx="27">
                  <c:v>20.79</c:v>
                </c:pt>
                <c:pt idx="28">
                  <c:v>21.060000000000002</c:v>
                </c:pt>
                <c:pt idx="29">
                  <c:v>21.330000000000002</c:v>
                </c:pt>
                <c:pt idx="30">
                  <c:v>21.6</c:v>
                </c:pt>
                <c:pt idx="31">
                  <c:v>21.87</c:v>
                </c:pt>
                <c:pt idx="32">
                  <c:v>22.14</c:v>
                </c:pt>
                <c:pt idx="33">
                  <c:v>22.41</c:v>
                </c:pt>
                <c:pt idx="34">
                  <c:v>22.68</c:v>
                </c:pt>
                <c:pt idx="35">
                  <c:v>22.95</c:v>
                </c:pt>
                <c:pt idx="36">
                  <c:v>23.22</c:v>
                </c:pt>
                <c:pt idx="37">
                  <c:v>23.49</c:v>
                </c:pt>
                <c:pt idx="38">
                  <c:v>23.76</c:v>
                </c:pt>
                <c:pt idx="39">
                  <c:v>24.03</c:v>
                </c:pt>
                <c:pt idx="40">
                  <c:v>24.3</c:v>
                </c:pt>
                <c:pt idx="41">
                  <c:v>24.57</c:v>
                </c:pt>
                <c:pt idx="42">
                  <c:v>24.84</c:v>
                </c:pt>
                <c:pt idx="43">
                  <c:v>25.11</c:v>
                </c:pt>
                <c:pt idx="44">
                  <c:v>25.38</c:v>
                </c:pt>
                <c:pt idx="45">
                  <c:v>25.65</c:v>
                </c:pt>
                <c:pt idx="46">
                  <c:v>25.919999999999998</c:v>
                </c:pt>
                <c:pt idx="47">
                  <c:v>26.189999999999998</c:v>
                </c:pt>
                <c:pt idx="48">
                  <c:v>26.46</c:v>
                </c:pt>
                <c:pt idx="49">
                  <c:v>26.73</c:v>
                </c:pt>
                <c:pt idx="50" formatCode="#,##0">
                  <c:v>27</c:v>
                </c:pt>
                <c:pt idx="51">
                  <c:v>27.27</c:v>
                </c:pt>
                <c:pt idx="52">
                  <c:v>27.54</c:v>
                </c:pt>
                <c:pt idx="53">
                  <c:v>27.810000000000002</c:v>
                </c:pt>
                <c:pt idx="54">
                  <c:v>28.080000000000002</c:v>
                </c:pt>
                <c:pt idx="55">
                  <c:v>28.35</c:v>
                </c:pt>
                <c:pt idx="56">
                  <c:v>28.62</c:v>
                </c:pt>
                <c:pt idx="57">
                  <c:v>28.89</c:v>
                </c:pt>
                <c:pt idx="58">
                  <c:v>29.160000000000004</c:v>
                </c:pt>
                <c:pt idx="59">
                  <c:v>29.430000000000003</c:v>
                </c:pt>
                <c:pt idx="60">
                  <c:v>29.700000000000003</c:v>
                </c:pt>
                <c:pt idx="61">
                  <c:v>29.970000000000002</c:v>
                </c:pt>
                <c:pt idx="62">
                  <c:v>30.240000000000002</c:v>
                </c:pt>
                <c:pt idx="63">
                  <c:v>30.509999999999998</c:v>
                </c:pt>
                <c:pt idx="64">
                  <c:v>30.780000000000005</c:v>
                </c:pt>
                <c:pt idx="65">
                  <c:v>31.049999999999997</c:v>
                </c:pt>
                <c:pt idx="66">
                  <c:v>31.319999999999997</c:v>
                </c:pt>
                <c:pt idx="67">
                  <c:v>31.589999999999996</c:v>
                </c:pt>
                <c:pt idx="68">
                  <c:v>31.86</c:v>
                </c:pt>
                <c:pt idx="69">
                  <c:v>32.129999999999995</c:v>
                </c:pt>
                <c:pt idx="70">
                  <c:v>32.4</c:v>
                </c:pt>
                <c:pt idx="71">
                  <c:v>32.67</c:v>
                </c:pt>
                <c:pt idx="72">
                  <c:v>32.94</c:v>
                </c:pt>
                <c:pt idx="73">
                  <c:v>33.21</c:v>
                </c:pt>
                <c:pt idx="74">
                  <c:v>33.479999999999997</c:v>
                </c:pt>
                <c:pt idx="75">
                  <c:v>33.75</c:v>
                </c:pt>
                <c:pt idx="76">
                  <c:v>34.020000000000003</c:v>
                </c:pt>
                <c:pt idx="77">
                  <c:v>34.29</c:v>
                </c:pt>
                <c:pt idx="78">
                  <c:v>34.56</c:v>
                </c:pt>
                <c:pt idx="79">
                  <c:v>34.83</c:v>
                </c:pt>
                <c:pt idx="80">
                  <c:v>35.1</c:v>
                </c:pt>
                <c:pt idx="81">
                  <c:v>35.370000000000005</c:v>
                </c:pt>
                <c:pt idx="82">
                  <c:v>35.64</c:v>
                </c:pt>
                <c:pt idx="83">
                  <c:v>35.910000000000004</c:v>
                </c:pt>
                <c:pt idx="84">
                  <c:v>36.18</c:v>
                </c:pt>
                <c:pt idx="85">
                  <c:v>36.450000000000003</c:v>
                </c:pt>
                <c:pt idx="86">
                  <c:v>36.72</c:v>
                </c:pt>
                <c:pt idx="87">
                  <c:v>36.99</c:v>
                </c:pt>
                <c:pt idx="88">
                  <c:v>37.26</c:v>
                </c:pt>
                <c:pt idx="89">
                  <c:v>37.53</c:v>
                </c:pt>
                <c:pt idx="90">
                  <c:v>37.799999999999997</c:v>
                </c:pt>
                <c:pt idx="91">
                  <c:v>38.07</c:v>
                </c:pt>
                <c:pt idx="92">
                  <c:v>38.339999999999996</c:v>
                </c:pt>
                <c:pt idx="93">
                  <c:v>38.61</c:v>
                </c:pt>
                <c:pt idx="94">
                  <c:v>38.879999999999995</c:v>
                </c:pt>
                <c:pt idx="95">
                  <c:v>39.15</c:v>
                </c:pt>
                <c:pt idx="96">
                  <c:v>39.42</c:v>
                </c:pt>
                <c:pt idx="97">
                  <c:v>39.69</c:v>
                </c:pt>
                <c:pt idx="98">
                  <c:v>39.96</c:v>
                </c:pt>
                <c:pt idx="99">
                  <c:v>40.229999999999997</c:v>
                </c:pt>
                <c:pt idx="100">
                  <c:v>40.5</c:v>
                </c:pt>
              </c:numCache>
            </c:numRef>
          </c:cat>
          <c:val>
            <c:numRef>
              <c:f>Worksheet!$F$73:$F$173</c:f>
              <c:numCache>
                <c:formatCode>General</c:formatCode>
                <c:ptCount val="101"/>
                <c:pt idx="0">
                  <c:v>-254166.66666666663</c:v>
                </c:pt>
                <c:pt idx="1">
                  <c:v>-243499.99999999988</c:v>
                </c:pt>
                <c:pt idx="2">
                  <c:v>-232999.99999999988</c:v>
                </c:pt>
                <c:pt idx="3">
                  <c:v>-222666.66666666651</c:v>
                </c:pt>
                <c:pt idx="4">
                  <c:v>-212499.99999999988</c:v>
                </c:pt>
                <c:pt idx="5">
                  <c:v>-202499.99999999988</c:v>
                </c:pt>
                <c:pt idx="6">
                  <c:v>-192666.66666666651</c:v>
                </c:pt>
                <c:pt idx="7">
                  <c:v>-182999.99999999983</c:v>
                </c:pt>
                <c:pt idx="8">
                  <c:v>-173499.99999999988</c:v>
                </c:pt>
                <c:pt idx="9">
                  <c:v>-164166.66666666657</c:v>
                </c:pt>
                <c:pt idx="10">
                  <c:v>-154999.99999999994</c:v>
                </c:pt>
                <c:pt idx="11">
                  <c:v>-146000</c:v>
                </c:pt>
                <c:pt idx="12">
                  <c:v>-137166.66666666669</c:v>
                </c:pt>
                <c:pt idx="13">
                  <c:v>-128499.99999999994</c:v>
                </c:pt>
                <c:pt idx="14">
                  <c:v>-119999.99999999994</c:v>
                </c:pt>
                <c:pt idx="15">
                  <c:v>-111666.66666666663</c:v>
                </c:pt>
                <c:pt idx="16">
                  <c:v>-103500.00000000006</c:v>
                </c:pt>
                <c:pt idx="17">
                  <c:v>-95500.000000000058</c:v>
                </c:pt>
                <c:pt idx="18">
                  <c:v>-87666.666666666686</c:v>
                </c:pt>
                <c:pt idx="19">
                  <c:v>-80000</c:v>
                </c:pt>
                <c:pt idx="20">
                  <c:v>-72500.000000000058</c:v>
                </c:pt>
                <c:pt idx="21">
                  <c:v>-65166.666666666686</c:v>
                </c:pt>
                <c:pt idx="22">
                  <c:v>-58000.000000000116</c:v>
                </c:pt>
                <c:pt idx="23">
                  <c:v>-51000</c:v>
                </c:pt>
                <c:pt idx="24">
                  <c:v>-44166.666666666628</c:v>
                </c:pt>
                <c:pt idx="25">
                  <c:v>-37500</c:v>
                </c:pt>
                <c:pt idx="26">
                  <c:v>-31000</c:v>
                </c:pt>
                <c:pt idx="27">
                  <c:v>-24666.666666666628</c:v>
                </c:pt>
                <c:pt idx="28">
                  <c:v>-18499.999999999884</c:v>
                </c:pt>
                <c:pt idx="29">
                  <c:v>-12499.999999999942</c:v>
                </c:pt>
                <c:pt idx="30">
                  <c:v>-6666.6666666666279</c:v>
                </c:pt>
                <c:pt idx="31">
                  <c:v>-1000</c:v>
                </c:pt>
                <c:pt idx="32">
                  <c:v>4500</c:v>
                </c:pt>
                <c:pt idx="33">
                  <c:v>9833.3333333333721</c:v>
                </c:pt>
                <c:pt idx="34">
                  <c:v>14999.999999999942</c:v>
                </c:pt>
                <c:pt idx="35">
                  <c:v>20000</c:v>
                </c:pt>
                <c:pt idx="36">
                  <c:v>24833.333333333256</c:v>
                </c:pt>
                <c:pt idx="37">
                  <c:v>29500.000000000058</c:v>
                </c:pt>
                <c:pt idx="38">
                  <c:v>34000</c:v>
                </c:pt>
                <c:pt idx="39">
                  <c:v>38333.333333333314</c:v>
                </c:pt>
                <c:pt idx="40">
                  <c:v>42500.000000000058</c:v>
                </c:pt>
                <c:pt idx="41">
                  <c:v>46500.000000000058</c:v>
                </c:pt>
                <c:pt idx="42">
                  <c:v>50333.333333333314</c:v>
                </c:pt>
                <c:pt idx="43">
                  <c:v>54000</c:v>
                </c:pt>
                <c:pt idx="44">
                  <c:v>57500</c:v>
                </c:pt>
                <c:pt idx="45">
                  <c:v>60833.333333333314</c:v>
                </c:pt>
                <c:pt idx="46">
                  <c:v>63999.999999999942</c:v>
                </c:pt>
                <c:pt idx="47">
                  <c:v>67000</c:v>
                </c:pt>
                <c:pt idx="48">
                  <c:v>69833.333333333372</c:v>
                </c:pt>
                <c:pt idx="49">
                  <c:v>72500.000000000058</c:v>
                </c:pt>
                <c:pt idx="50">
                  <c:v>75000</c:v>
                </c:pt>
                <c:pt idx="51">
                  <c:v>77866.666666666628</c:v>
                </c:pt>
                <c:pt idx="52">
                  <c:v>80600</c:v>
                </c:pt>
                <c:pt idx="53">
                  <c:v>83200.000000000058</c:v>
                </c:pt>
                <c:pt idx="54">
                  <c:v>85666.666666666686</c:v>
                </c:pt>
                <c:pt idx="55">
                  <c:v>88000</c:v>
                </c:pt>
                <c:pt idx="56">
                  <c:v>90200</c:v>
                </c:pt>
                <c:pt idx="57">
                  <c:v>92266.666666666686</c:v>
                </c:pt>
                <c:pt idx="58">
                  <c:v>94200.000000000058</c:v>
                </c:pt>
                <c:pt idx="59">
                  <c:v>96000.000000000058</c:v>
                </c:pt>
                <c:pt idx="60">
                  <c:v>97666.666666666686</c:v>
                </c:pt>
                <c:pt idx="61">
                  <c:v>99200.000000000058</c:v>
                </c:pt>
                <c:pt idx="62">
                  <c:v>100600.00000000006</c:v>
                </c:pt>
                <c:pt idx="63">
                  <c:v>101866.66666666663</c:v>
                </c:pt>
                <c:pt idx="64">
                  <c:v>103000.00000000006</c:v>
                </c:pt>
                <c:pt idx="65">
                  <c:v>104000</c:v>
                </c:pt>
                <c:pt idx="66">
                  <c:v>104866.66666666663</c:v>
                </c:pt>
                <c:pt idx="67">
                  <c:v>105599.99999999994</c:v>
                </c:pt>
                <c:pt idx="68">
                  <c:v>106199.99999999994</c:v>
                </c:pt>
                <c:pt idx="69">
                  <c:v>106666.6666666666</c:v>
                </c:pt>
                <c:pt idx="70">
                  <c:v>106999.99999999994</c:v>
                </c:pt>
                <c:pt idx="71">
                  <c:v>107200</c:v>
                </c:pt>
                <c:pt idx="72">
                  <c:v>107266.66666666657</c:v>
                </c:pt>
                <c:pt idx="73">
                  <c:v>107199.99999999994</c:v>
                </c:pt>
                <c:pt idx="74">
                  <c:v>106999.99999999997</c:v>
                </c:pt>
                <c:pt idx="75">
                  <c:v>106666.66666666663</c:v>
                </c:pt>
                <c:pt idx="76">
                  <c:v>106200</c:v>
                </c:pt>
                <c:pt idx="77">
                  <c:v>105599.99999999997</c:v>
                </c:pt>
                <c:pt idx="78">
                  <c:v>104866.66666666666</c:v>
                </c:pt>
                <c:pt idx="79">
                  <c:v>103999.99999999997</c:v>
                </c:pt>
                <c:pt idx="80">
                  <c:v>102999.99999999997</c:v>
                </c:pt>
                <c:pt idx="81">
                  <c:v>101866.66666666666</c:v>
                </c:pt>
                <c:pt idx="82">
                  <c:v>100599.99999999997</c:v>
                </c:pt>
                <c:pt idx="83">
                  <c:v>99199.999999999971</c:v>
                </c:pt>
                <c:pt idx="84">
                  <c:v>97666.66666666657</c:v>
                </c:pt>
                <c:pt idx="85">
                  <c:v>96000</c:v>
                </c:pt>
                <c:pt idx="86">
                  <c:v>94199.999999999913</c:v>
                </c:pt>
                <c:pt idx="87">
                  <c:v>92266.66666666657</c:v>
                </c:pt>
                <c:pt idx="88">
                  <c:v>90199.999999999884</c:v>
                </c:pt>
                <c:pt idx="89">
                  <c:v>87999.999999999971</c:v>
                </c:pt>
                <c:pt idx="90">
                  <c:v>85666.666666666599</c:v>
                </c:pt>
                <c:pt idx="91">
                  <c:v>83199.999999999913</c:v>
                </c:pt>
                <c:pt idx="92">
                  <c:v>80599.999999999854</c:v>
                </c:pt>
                <c:pt idx="93">
                  <c:v>77866.666666666541</c:v>
                </c:pt>
                <c:pt idx="94">
                  <c:v>74999.999999999913</c:v>
                </c:pt>
                <c:pt idx="95">
                  <c:v>71999.999999999884</c:v>
                </c:pt>
                <c:pt idx="96">
                  <c:v>68866.666666666541</c:v>
                </c:pt>
                <c:pt idx="97">
                  <c:v>65599.999999999884</c:v>
                </c:pt>
                <c:pt idx="98">
                  <c:v>62199.999999999913</c:v>
                </c:pt>
                <c:pt idx="99">
                  <c:v>58666.666666666511</c:v>
                </c:pt>
                <c:pt idx="100">
                  <c:v>54999.999999999884</c:v>
                </c:pt>
              </c:numCache>
            </c:numRef>
          </c:val>
          <c:smooth val="1"/>
          <c:extLst>
            <c:ext xmlns:c16="http://schemas.microsoft.com/office/drawing/2014/chart" uri="{C3380CC4-5D6E-409C-BE32-E72D297353CC}">
              <c16:uniqueId val="{00000003-8826-451F-B80A-AC4AEDEF5B11}"/>
            </c:ext>
          </c:extLst>
        </c:ser>
        <c:dLbls>
          <c:showLegendKey val="0"/>
          <c:showVal val="0"/>
          <c:showCatName val="0"/>
          <c:showSerName val="0"/>
          <c:showPercent val="0"/>
          <c:showBubbleSize val="0"/>
        </c:dLbls>
        <c:marker val="1"/>
        <c:smooth val="0"/>
        <c:axId val="216619520"/>
        <c:axId val="193640640"/>
      </c:lineChart>
      <c:lineChart>
        <c:grouping val="standard"/>
        <c:varyColors val="0"/>
        <c:ser>
          <c:idx val="1"/>
          <c:order val="0"/>
          <c:tx>
            <c:strRef>
              <c:f>Worksheet!$D$72</c:f>
              <c:strCache>
                <c:ptCount val="1"/>
                <c:pt idx="0">
                  <c:v>Number of Sales</c:v>
                </c:pt>
              </c:strCache>
            </c:strRef>
          </c:tx>
          <c:spPr>
            <a:ln w="38100">
              <a:solidFill>
                <a:srgbClr val="FF0000"/>
              </a:solidFill>
              <a:prstDash val="solid"/>
            </a:ln>
          </c:spPr>
          <c:marker>
            <c:symbol val="none"/>
          </c:marker>
          <c:val>
            <c:numRef>
              <c:f>Worksheet!$D$73:$D$173</c:f>
              <c:numCache>
                <c:formatCode>General</c:formatCode>
                <c:ptCount val="101"/>
                <c:pt idx="0">
                  <c:v>33950.617283950611</c:v>
                </c:pt>
                <c:pt idx="1">
                  <c:v>33641.975308641959</c:v>
                </c:pt>
                <c:pt idx="2">
                  <c:v>33333.333333333321</c:v>
                </c:pt>
                <c:pt idx="3">
                  <c:v>33024.691358024684</c:v>
                </c:pt>
                <c:pt idx="4">
                  <c:v>32716.049382716039</c:v>
                </c:pt>
                <c:pt idx="5">
                  <c:v>32407.407407407398</c:v>
                </c:pt>
                <c:pt idx="6">
                  <c:v>32098.765432098757</c:v>
                </c:pt>
                <c:pt idx="7">
                  <c:v>31790.123456790116</c:v>
                </c:pt>
                <c:pt idx="8">
                  <c:v>31481.481481481471</c:v>
                </c:pt>
                <c:pt idx="9">
                  <c:v>31172.83950617283</c:v>
                </c:pt>
                <c:pt idx="10">
                  <c:v>30864.197530864189</c:v>
                </c:pt>
                <c:pt idx="11">
                  <c:v>30555.555555555544</c:v>
                </c:pt>
                <c:pt idx="12">
                  <c:v>30246.913580246903</c:v>
                </c:pt>
                <c:pt idx="13">
                  <c:v>29938.271604938265</c:v>
                </c:pt>
                <c:pt idx="14">
                  <c:v>29629.629629629624</c:v>
                </c:pt>
                <c:pt idx="15">
                  <c:v>29320.987654320983</c:v>
                </c:pt>
                <c:pt idx="16">
                  <c:v>29012.345679012342</c:v>
                </c:pt>
                <c:pt idx="17">
                  <c:v>28703.703703703701</c:v>
                </c:pt>
                <c:pt idx="18">
                  <c:v>28395.061728395056</c:v>
                </c:pt>
                <c:pt idx="19">
                  <c:v>28086.419753086415</c:v>
                </c:pt>
                <c:pt idx="20">
                  <c:v>27777.77777777777</c:v>
                </c:pt>
                <c:pt idx="21">
                  <c:v>27469.135802469129</c:v>
                </c:pt>
                <c:pt idx="22">
                  <c:v>27160.493827160488</c:v>
                </c:pt>
                <c:pt idx="23">
                  <c:v>26851.851851851847</c:v>
                </c:pt>
                <c:pt idx="24">
                  <c:v>26543.209876543206</c:v>
                </c:pt>
                <c:pt idx="25">
                  <c:v>26234.567901234564</c:v>
                </c:pt>
                <c:pt idx="26">
                  <c:v>25925.92592592592</c:v>
                </c:pt>
                <c:pt idx="27">
                  <c:v>25617.283950617279</c:v>
                </c:pt>
                <c:pt idx="28">
                  <c:v>25308.641975308637</c:v>
                </c:pt>
                <c:pt idx="29">
                  <c:v>24999.999999999993</c:v>
                </c:pt>
                <c:pt idx="30">
                  <c:v>24691.358024691352</c:v>
                </c:pt>
                <c:pt idx="31">
                  <c:v>24382.71604938271</c:v>
                </c:pt>
                <c:pt idx="32">
                  <c:v>24074.074074074069</c:v>
                </c:pt>
                <c:pt idx="33">
                  <c:v>23765.432098765428</c:v>
                </c:pt>
                <c:pt idx="34">
                  <c:v>23456.790123456787</c:v>
                </c:pt>
                <c:pt idx="35">
                  <c:v>23148.148148148142</c:v>
                </c:pt>
                <c:pt idx="36">
                  <c:v>22839.506172839501</c:v>
                </c:pt>
                <c:pt idx="37">
                  <c:v>22530.864197530864</c:v>
                </c:pt>
                <c:pt idx="38">
                  <c:v>22222.222222222223</c:v>
                </c:pt>
                <c:pt idx="39">
                  <c:v>21913.580246913578</c:v>
                </c:pt>
                <c:pt idx="40">
                  <c:v>21604.938271604937</c:v>
                </c:pt>
                <c:pt idx="41">
                  <c:v>21296.296296296296</c:v>
                </c:pt>
                <c:pt idx="42">
                  <c:v>20987.654320987655</c:v>
                </c:pt>
                <c:pt idx="43">
                  <c:v>20679.012345679013</c:v>
                </c:pt>
                <c:pt idx="44">
                  <c:v>20370.370370370369</c:v>
                </c:pt>
                <c:pt idx="45">
                  <c:v>20061.728395061727</c:v>
                </c:pt>
                <c:pt idx="46">
                  <c:v>19753.086419753086</c:v>
                </c:pt>
                <c:pt idx="47">
                  <c:v>19444.444444444445</c:v>
                </c:pt>
                <c:pt idx="48">
                  <c:v>19135.8024691358</c:v>
                </c:pt>
                <c:pt idx="49">
                  <c:v>18827.160493827159</c:v>
                </c:pt>
                <c:pt idx="50" formatCode="#,##0">
                  <c:v>18518.518518518518</c:v>
                </c:pt>
                <c:pt idx="51">
                  <c:v>18271.604938271605</c:v>
                </c:pt>
                <c:pt idx="52">
                  <c:v>18024.691358024691</c:v>
                </c:pt>
                <c:pt idx="53">
                  <c:v>17777.777777777777</c:v>
                </c:pt>
                <c:pt idx="54">
                  <c:v>17530.864197530864</c:v>
                </c:pt>
                <c:pt idx="55">
                  <c:v>17283.95061728395</c:v>
                </c:pt>
                <c:pt idx="56">
                  <c:v>17037.037037037036</c:v>
                </c:pt>
                <c:pt idx="57">
                  <c:v>16790.123456790123</c:v>
                </c:pt>
                <c:pt idx="58">
                  <c:v>16543.209876543209</c:v>
                </c:pt>
                <c:pt idx="59">
                  <c:v>16296.296296296294</c:v>
                </c:pt>
                <c:pt idx="60">
                  <c:v>16049.38271604938</c:v>
                </c:pt>
                <c:pt idx="61">
                  <c:v>15802.469135802468</c:v>
                </c:pt>
                <c:pt idx="62">
                  <c:v>15555.555555555555</c:v>
                </c:pt>
                <c:pt idx="63">
                  <c:v>15308.641975308639</c:v>
                </c:pt>
                <c:pt idx="64">
                  <c:v>15061.728395061726</c:v>
                </c:pt>
                <c:pt idx="65">
                  <c:v>14814.814814814814</c:v>
                </c:pt>
                <c:pt idx="66">
                  <c:v>14567.9012345679</c:v>
                </c:pt>
                <c:pt idx="67">
                  <c:v>14320.987654320985</c:v>
                </c:pt>
                <c:pt idx="68">
                  <c:v>14074.074074074071</c:v>
                </c:pt>
                <c:pt idx="69">
                  <c:v>13827.160493827159</c:v>
                </c:pt>
                <c:pt idx="70">
                  <c:v>13580.246913580244</c:v>
                </c:pt>
                <c:pt idx="71">
                  <c:v>13333.33333333333</c:v>
                </c:pt>
                <c:pt idx="72">
                  <c:v>13086.419753086417</c:v>
                </c:pt>
                <c:pt idx="73">
                  <c:v>12839.506172839503</c:v>
                </c:pt>
                <c:pt idx="74">
                  <c:v>12592.592592592591</c:v>
                </c:pt>
                <c:pt idx="75">
                  <c:v>12345.679012345676</c:v>
                </c:pt>
                <c:pt idx="76">
                  <c:v>12098.76543209876</c:v>
                </c:pt>
                <c:pt idx="77">
                  <c:v>11851.851851851849</c:v>
                </c:pt>
                <c:pt idx="78">
                  <c:v>11604.938271604935</c:v>
                </c:pt>
                <c:pt idx="79">
                  <c:v>11358.024691358021</c:v>
                </c:pt>
                <c:pt idx="80">
                  <c:v>11111.111111111108</c:v>
                </c:pt>
                <c:pt idx="81">
                  <c:v>10864.197530864194</c:v>
                </c:pt>
                <c:pt idx="82">
                  <c:v>10617.28395061728</c:v>
                </c:pt>
                <c:pt idx="83">
                  <c:v>10370.370370370367</c:v>
                </c:pt>
                <c:pt idx="84">
                  <c:v>10123.456790123451</c:v>
                </c:pt>
                <c:pt idx="85">
                  <c:v>9876.5432098765414</c:v>
                </c:pt>
                <c:pt idx="86">
                  <c:v>9629.6296296296259</c:v>
                </c:pt>
                <c:pt idx="87">
                  <c:v>9382.7160493827105</c:v>
                </c:pt>
                <c:pt idx="88">
                  <c:v>9135.8024691357969</c:v>
                </c:pt>
                <c:pt idx="89">
                  <c:v>8888.888888888885</c:v>
                </c:pt>
                <c:pt idx="90">
                  <c:v>8641.9753086419714</c:v>
                </c:pt>
                <c:pt idx="91">
                  <c:v>8395.0617283950578</c:v>
                </c:pt>
                <c:pt idx="92">
                  <c:v>8148.1481481481433</c:v>
                </c:pt>
                <c:pt idx="93">
                  <c:v>7901.2345679012296</c:v>
                </c:pt>
                <c:pt idx="94">
                  <c:v>7654.3209876543169</c:v>
                </c:pt>
                <c:pt idx="95">
                  <c:v>7407.4074074074015</c:v>
                </c:pt>
                <c:pt idx="96">
                  <c:v>7160.4938271604888</c:v>
                </c:pt>
                <c:pt idx="97">
                  <c:v>6913.5802469135751</c:v>
                </c:pt>
                <c:pt idx="98">
                  <c:v>6666.6666666666624</c:v>
                </c:pt>
                <c:pt idx="99">
                  <c:v>6419.753086419747</c:v>
                </c:pt>
                <c:pt idx="100">
                  <c:v>6172.8395061728343</c:v>
                </c:pt>
              </c:numCache>
            </c:numRef>
          </c:val>
          <c:smooth val="1"/>
          <c:extLst>
            <c:ext xmlns:c16="http://schemas.microsoft.com/office/drawing/2014/chart" uri="{C3380CC4-5D6E-409C-BE32-E72D297353CC}">
              <c16:uniqueId val="{00000004-8826-451F-B80A-AC4AEDEF5B11}"/>
            </c:ext>
          </c:extLst>
        </c:ser>
        <c:dLbls>
          <c:showLegendKey val="0"/>
          <c:showVal val="0"/>
          <c:showCatName val="0"/>
          <c:showSerName val="0"/>
          <c:showPercent val="0"/>
          <c:showBubbleSize val="0"/>
        </c:dLbls>
        <c:marker val="1"/>
        <c:smooth val="0"/>
        <c:axId val="216620032"/>
        <c:axId val="193641216"/>
      </c:lineChart>
      <c:catAx>
        <c:axId val="216619520"/>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AU"/>
                  <a:t>Average Sales Price</a:t>
                </a:r>
              </a:p>
            </c:rich>
          </c:tx>
          <c:layout>
            <c:manualLayout>
              <c:xMode val="edge"/>
              <c:yMode val="edge"/>
              <c:x val="0.39067702552719202"/>
              <c:y val="0.893964110929853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93640640"/>
        <c:crosses val="autoZero"/>
        <c:auto val="0"/>
        <c:lblAlgn val="ctr"/>
        <c:lblOffset val="100"/>
        <c:tickLblSkip val="10"/>
        <c:tickMarkSkip val="10"/>
        <c:noMultiLvlLbl val="0"/>
      </c:catAx>
      <c:valAx>
        <c:axId val="193640640"/>
        <c:scaling>
          <c:orientation val="minMax"/>
        </c:scaling>
        <c:delete val="0"/>
        <c:axPos val="l"/>
        <c:title>
          <c:tx>
            <c:rich>
              <a:bodyPr/>
              <a:lstStyle/>
              <a:p>
                <a:pPr>
                  <a:defRPr sz="1600" b="1" i="0" u="none" strike="noStrike" baseline="0">
                    <a:solidFill>
                      <a:srgbClr val="000000"/>
                    </a:solidFill>
                    <a:latin typeface="Arial"/>
                    <a:ea typeface="Arial"/>
                    <a:cs typeface="Arial"/>
                  </a:defRPr>
                </a:pPr>
                <a:r>
                  <a:rPr lang="en-AU"/>
                  <a:t>Money</a:t>
                </a:r>
              </a:p>
            </c:rich>
          </c:tx>
          <c:layout>
            <c:manualLayout>
              <c:xMode val="edge"/>
              <c:yMode val="edge"/>
              <c:x val="0"/>
              <c:y val="0.479608482871125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6619520"/>
        <c:crosses val="autoZero"/>
        <c:crossBetween val="between"/>
      </c:valAx>
      <c:catAx>
        <c:axId val="216620032"/>
        <c:scaling>
          <c:orientation val="minMax"/>
        </c:scaling>
        <c:delete val="1"/>
        <c:axPos val="b"/>
        <c:majorTickMark val="out"/>
        <c:minorTickMark val="none"/>
        <c:tickLblPos val="nextTo"/>
        <c:crossAx val="193641216"/>
        <c:crosses val="autoZero"/>
        <c:auto val="0"/>
        <c:lblAlgn val="ctr"/>
        <c:lblOffset val="100"/>
        <c:noMultiLvlLbl val="0"/>
      </c:catAx>
      <c:valAx>
        <c:axId val="193641216"/>
        <c:scaling>
          <c:orientation val="minMax"/>
        </c:scaling>
        <c:delete val="0"/>
        <c:axPos val="r"/>
        <c:title>
          <c:tx>
            <c:rich>
              <a:bodyPr/>
              <a:lstStyle/>
              <a:p>
                <a:pPr>
                  <a:defRPr sz="1600" b="1" i="0" u="none" strike="noStrike" baseline="0">
                    <a:solidFill>
                      <a:srgbClr val="000000"/>
                    </a:solidFill>
                    <a:latin typeface="Arial"/>
                    <a:ea typeface="Arial"/>
                    <a:cs typeface="Arial"/>
                  </a:defRPr>
                </a:pPr>
                <a:r>
                  <a:rPr lang="en-AU"/>
                  <a:t>Number of Sales</a:t>
                </a:r>
              </a:p>
            </c:rich>
          </c:tx>
          <c:layout>
            <c:manualLayout>
              <c:xMode val="edge"/>
              <c:yMode val="edge"/>
              <c:x val="0.95893451720310763"/>
              <c:y val="0.398042414355628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6620032"/>
        <c:crosses val="max"/>
        <c:crossBetween val="between"/>
      </c:valAx>
      <c:spPr>
        <a:solidFill>
          <a:srgbClr val="FFFFFF"/>
        </a:solidFill>
        <a:ln w="25400">
          <a:noFill/>
        </a:ln>
      </c:spPr>
    </c:plotArea>
    <c:legend>
      <c:legendPos val="r"/>
      <c:layout>
        <c:manualLayout>
          <c:xMode val="edge"/>
          <c:yMode val="edge"/>
          <c:x val="0.15590200445434299"/>
          <c:y val="0.14893617021276595"/>
          <c:w val="0.71826280623608019"/>
          <c:h val="4.5826513911620292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Chart7"/>
  <sheetViews>
    <sheetView zoomScale="68" workbookViewId="0"/>
  </sheetViews>
  <sheetProtection algorithmName="SHA-512" hashValue="PNQQVxmv5DH7RGta1pPQ+I1eIO8EAGjc2a4qKf+k3FfGYUqfkeRPQyotLxL8iK/i1i/dPVfx0avwuqqAi9psdA==" saltValue="4z3/scAc/FFKC+0PbtGg9A==" spinCount="100000" content="1" objects="1"/>
  <pageMargins left="0.75" right="0.75" top="1" bottom="1" header="0.5" footer="0.5"/>
  <pageSetup orientation="landscape" horizontalDpi="360" verticalDpi="200"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12"/>
  <sheetViews>
    <sheetView zoomScale="68" workbookViewId="0"/>
  </sheetViews>
  <sheetProtection algorithmName="SHA-512" hashValue="n29/EHlxyV0pcm/hh2jJgfeOmwplCldZD9eQ9uTYbmsyislBLar3rGcOY/aK41w2aaF0WtU1TvxPcCyDXGKM7g==" saltValue="/ft5boKKG3V74C8Dh2LAaw==" spinCount="100000" content="1" objects="1"/>
  <pageMargins left="0.75" right="0.75" top="1" bottom="1" header="0.5" footer="0.5"/>
  <pageSetup orientation="landscape" horizontalDpi="360" verticalDpi="200"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13"/>
  <sheetViews>
    <sheetView zoomScale="68" workbookViewId="0"/>
  </sheetViews>
  <sheetProtection algorithmName="SHA-512" hashValue="WU0ANoeO081B3UJF7Xxv/gv0MXUWbsy+nbS5dDAzsMNK6FAGcqEuL+Ge83cNh7A7sAg3edt587HsWn2mXd/GiA==" saltValue="9cGQ9B6e6T3+KIw6idzcSA==" spinCount="100000" content="1" objects="1"/>
  <pageMargins left="0.75" right="0.75" top="1" bottom="1" header="0.5" footer="0.5"/>
  <pageSetup orientation="landscape" horizontalDpi="360" verticalDpi="200"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8"/>
  <sheetViews>
    <sheetView zoomScale="68" workbookViewId="0"/>
  </sheetViews>
  <sheetProtection algorithmName="SHA-512" hashValue="kr7Wzehaln9e55idkR9+fVhArad+CMGps0YVbFRNNJRu4AXKevLMHJL6QoWZEwXnhfJDj2/nilFTeFbrQxMy2Q==" saltValue="DyMm3VegbKPqoEyJw1RhRA==" spinCount="100000" content="1" objects="1"/>
  <pageMargins left="0.75" right="0.75" top="1" bottom="1" header="0.5" footer="0.5"/>
  <pageSetup paperSize="9" orientation="landscape" horizontalDpi="4294967293" verticalDpi="4294967293"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14"/>
  <sheetViews>
    <sheetView zoomScale="68" workbookViewId="0"/>
  </sheetViews>
  <sheetProtection algorithmName="SHA-512" hashValue="1gJ98+W3SL/PLgvcm4DKt3E84fhwUZnI3NVfHJBS/rsdSmbBRKbA1wrzBnzuT1xt468KbLuv9wvSBoo64Zd6aw==" saltValue="wSZ4loQEqzxdqg9cfVkc6Q==" spinCount="100000" content="1" objects="1"/>
  <pageMargins left="0.75" right="0.75" top="1" bottom="1" header="0.5" footer="0.5"/>
  <pageSetup orientation="landscape" horizontalDpi="360" verticalDpi="200"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9"/>
  <sheetViews>
    <sheetView zoomScale="68" workbookViewId="0"/>
  </sheetViews>
  <sheetProtection algorithmName="SHA-512" hashValue="9R+ISZ9GEaiCQdRF2eVtqk/HehBDAgA5dulwBx4asd3646aLF7dFZwkzEJFqkx7wVFlcENO1Ng2n06Caxlr5MA==" saltValue="JDr+aYrXr3zOhxGcAxCRAw==" spinCount="100000" content="1" objects="1"/>
  <pageMargins left="0.75" right="0.75" top="1" bottom="1" header="0.5" footer="0.5"/>
  <pageSetup orientation="landscape" horizontalDpi="360" verticalDpi="2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0.45925</cdr:x>
      <cdr:y>0.0095</cdr:y>
    </cdr:from>
    <cdr:to>
      <cdr:x>0.70525</cdr:x>
      <cdr:y>0.07125</cdr:y>
    </cdr:to>
    <cdr:sp macro="" textlink="Input!$C$9">
      <cdr:nvSpPr>
        <cdr:cNvPr id="508930" name="Text Box 2"/>
        <cdr:cNvSpPr txBox="1">
          <a:spLocks xmlns:a="http://schemas.openxmlformats.org/drawingml/2006/main" noChangeArrowheads="1" noTextEdit="1"/>
        </cdr:cNvSpPr>
      </cdr:nvSpPr>
      <cdr:spPr bwMode="auto">
        <a:xfrm xmlns:a="http://schemas.openxmlformats.org/drawingml/2006/main">
          <a:off x="3941295" y="55469"/>
          <a:ext cx="2111178" cy="3605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80FBBC21-623F-4C68-A754-39F156B982DE}"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0.4045</cdr:x>
      <cdr:y>0</cdr:y>
    </cdr:from>
    <cdr:to>
      <cdr:x>0.6495</cdr:x>
      <cdr:y>0.06125</cdr:y>
    </cdr:to>
    <cdr:sp macro="" textlink="Input!$C$9">
      <cdr:nvSpPr>
        <cdr:cNvPr id="501762" name="Text Box 2"/>
        <cdr:cNvSpPr txBox="1">
          <a:spLocks xmlns:a="http://schemas.openxmlformats.org/drawingml/2006/main" noChangeArrowheads="1" noTextEdit="1"/>
        </cdr:cNvSpPr>
      </cdr:nvSpPr>
      <cdr:spPr bwMode="auto">
        <a:xfrm xmlns:a="http://schemas.openxmlformats.org/drawingml/2006/main">
          <a:off x="3471429" y="0"/>
          <a:ext cx="2102596" cy="35762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2B2DCEBA-1351-4C2D-BDA6-4E45408AD2F1}"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0.43125</cdr:x>
      <cdr:y>0.0095</cdr:y>
    </cdr:from>
    <cdr:to>
      <cdr:x>0.678</cdr:x>
      <cdr:y>0.0705</cdr:y>
    </cdr:to>
    <cdr:sp macro="" textlink="Input!$C$9">
      <cdr:nvSpPr>
        <cdr:cNvPr id="492548" name="Text Box 4"/>
        <cdr:cNvSpPr txBox="1">
          <a:spLocks xmlns:a="http://schemas.openxmlformats.org/drawingml/2006/main" noChangeArrowheads="1" noTextEdit="1"/>
        </cdr:cNvSpPr>
      </cdr:nvSpPr>
      <cdr:spPr bwMode="auto">
        <a:xfrm xmlns:a="http://schemas.openxmlformats.org/drawingml/2006/main">
          <a:off x="3700998" y="55469"/>
          <a:ext cx="2117615" cy="356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AC17608F-A0F8-4EE6-A9E0-9984E969A317}"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0.45925</cdr:x>
      <cdr:y>0.0095</cdr:y>
    </cdr:from>
    <cdr:to>
      <cdr:x>0.70525</cdr:x>
      <cdr:y>0.0705</cdr:y>
    </cdr:to>
    <cdr:sp macro="" textlink="Input!$C$9">
      <cdr:nvSpPr>
        <cdr:cNvPr id="494594" name="Text Box 2"/>
        <cdr:cNvSpPr txBox="1">
          <a:spLocks xmlns:a="http://schemas.openxmlformats.org/drawingml/2006/main" noChangeArrowheads="1" noTextEdit="1"/>
        </cdr:cNvSpPr>
      </cdr:nvSpPr>
      <cdr:spPr bwMode="auto">
        <a:xfrm xmlns:a="http://schemas.openxmlformats.org/drawingml/2006/main">
          <a:off x="3941295" y="55469"/>
          <a:ext cx="2111178" cy="356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FAD98454-E35C-434A-9EE7-107743168EE1}"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0.45925</cdr:x>
      <cdr:y>0.0095</cdr:y>
    </cdr:from>
    <cdr:to>
      <cdr:x>0.70525</cdr:x>
      <cdr:y>0.07125</cdr:y>
    </cdr:to>
    <cdr:sp macro="" textlink="Input!$C$9">
      <cdr:nvSpPr>
        <cdr:cNvPr id="497666" name="Text Box 2"/>
        <cdr:cNvSpPr txBox="1">
          <a:spLocks xmlns:a="http://schemas.openxmlformats.org/drawingml/2006/main" noChangeArrowheads="1" noTextEdit="1"/>
        </cdr:cNvSpPr>
      </cdr:nvSpPr>
      <cdr:spPr bwMode="auto">
        <a:xfrm xmlns:a="http://schemas.openxmlformats.org/drawingml/2006/main">
          <a:off x="3941295" y="55469"/>
          <a:ext cx="2111178" cy="3605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048CF10B-B26A-4355-B07C-95F996EB8F65}"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30846" cy="5630956"/>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0.26475</cdr:x>
      <cdr:y>0.0115</cdr:y>
    </cdr:from>
    <cdr:to>
      <cdr:x>0.51425</cdr:x>
      <cdr:y>0.0715</cdr:y>
    </cdr:to>
    <cdr:sp macro="" textlink="Input!$C$9">
      <cdr:nvSpPr>
        <cdr:cNvPr id="502787" name="Text Box 3"/>
        <cdr:cNvSpPr txBox="1">
          <a:spLocks xmlns:a="http://schemas.openxmlformats.org/drawingml/2006/main" noChangeArrowheads="1" noTextEdit="1"/>
        </cdr:cNvSpPr>
      </cdr:nvSpPr>
      <cdr:spPr bwMode="auto">
        <a:xfrm xmlns:a="http://schemas.openxmlformats.org/drawingml/2006/main">
          <a:off x="2438526" y="64627"/>
          <a:ext cx="2298064" cy="3371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fld id="{52E8AD13-BFA2-4392-9290-68F9B3FAA89D}" type="TxLink">
            <a:rPr lang="en-AU" sz="1400" b="1" i="0" u="none" strike="noStrike" baseline="0">
              <a:solidFill>
                <a:srgbClr val="000000"/>
              </a:solidFill>
              <a:latin typeface="Arial"/>
              <a:cs typeface="Arial"/>
            </a:rPr>
            <a:pPr algn="l" rtl="0">
              <a:defRPr sz="1000"/>
            </a:pPr>
            <a:t>Acme Widgets</a:t>
          </a:fld>
          <a:endParaRPr lang="en-AU" sz="1400" b="1" i="0" u="none" strike="noStrike" baseline="0">
            <a:solidFill>
              <a:srgbClr val="000000"/>
            </a:solidFill>
            <a:latin typeface="Arial"/>
            <a:cs typeface="Arial"/>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586507" cy="5841066"/>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sinessvalu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Documents/sites/bizpep/excel/bassbusinessaccou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vid/Documents/dm/software/masters/bv/dev/BASBusinessAccou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put"/>
      <sheetName val="Sensitivity Analysis"/>
      <sheetName val="Valuation Analysis"/>
      <sheetName val="Expected Results"/>
      <sheetName val="Optimistic Results"/>
      <sheetName val="Pessimistic Results"/>
      <sheetName val="Forecast Revenue Chart"/>
      <sheetName val="Forecast Return Chart"/>
      <sheetName val="Operating Surplus Chart"/>
      <sheetName val="Surplus &amp; Return % Chart"/>
      <sheetName val="Instructions"/>
      <sheetName val="Worksheet"/>
      <sheetName val="scratch"/>
    </sheetNames>
    <sheetDataSet>
      <sheetData sheetId="0">
        <row r="1">
          <cell r="B1" t="str">
            <v>Business Valuation</v>
          </cell>
        </row>
        <row r="24">
          <cell r="B24" t="str">
            <v>© bizpep.com</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atch"/>
      <sheetName val="Welcome"/>
      <sheetName val="Income"/>
      <sheetName val="Expense"/>
      <sheetName val="Accounts"/>
      <sheetName val="Tax"/>
      <sheetName val="Income and Expense by Month"/>
      <sheetName val="BAS"/>
    </sheetNames>
    <sheetDataSet>
      <sheetData sheetId="0">
        <row r="56">
          <cell r="C56">
            <v>0</v>
          </cell>
        </row>
      </sheetData>
      <sheetData sheetId="1"/>
      <sheetData sheetId="2"/>
      <sheetData sheetId="3"/>
      <sheetData sheetId="4">
        <row r="6">
          <cell r="B6" t="str">
            <v xml:space="preserve"> </v>
          </cell>
          <cell r="F6" t="str">
            <v xml:space="preserve"> </v>
          </cell>
        </row>
        <row r="7">
          <cell r="B7" t="str">
            <v xml:space="preserve"> </v>
          </cell>
          <cell r="F7" t="str">
            <v xml:space="preserve"> </v>
          </cell>
        </row>
        <row r="8">
          <cell r="B8" t="str">
            <v xml:space="preserve"> </v>
          </cell>
          <cell r="F8" t="str">
            <v xml:space="preserve"> </v>
          </cell>
        </row>
        <row r="9">
          <cell r="B9" t="str">
            <v xml:space="preserve"> </v>
          </cell>
          <cell r="F9" t="str">
            <v xml:space="preserve"> </v>
          </cell>
        </row>
        <row r="10">
          <cell r="B10" t="str">
            <v xml:space="preserve"> </v>
          </cell>
          <cell r="F10" t="str">
            <v xml:space="preserve"> </v>
          </cell>
        </row>
        <row r="11">
          <cell r="B11" t="str">
            <v xml:space="preserve"> </v>
          </cell>
          <cell r="F11" t="str">
            <v xml:space="preserve"> </v>
          </cell>
        </row>
        <row r="12">
          <cell r="B12" t="str">
            <v xml:space="preserve"> </v>
          </cell>
          <cell r="F12" t="str">
            <v xml:space="preserve"> </v>
          </cell>
        </row>
        <row r="13">
          <cell r="B13" t="str">
            <v xml:space="preserve"> </v>
          </cell>
          <cell r="F13" t="str">
            <v xml:space="preserve"> </v>
          </cell>
        </row>
        <row r="14">
          <cell r="B14" t="str">
            <v xml:space="preserve"> </v>
          </cell>
          <cell r="F14" t="str">
            <v xml:space="preserve"> </v>
          </cell>
        </row>
        <row r="15">
          <cell r="B15" t="str">
            <v xml:space="preserve"> </v>
          </cell>
          <cell r="F15" t="str">
            <v xml:space="preserve"> </v>
          </cell>
        </row>
        <row r="16">
          <cell r="B16" t="str">
            <v xml:space="preserve"> </v>
          </cell>
          <cell r="F16" t="str">
            <v xml:space="preserve"> </v>
          </cell>
        </row>
        <row r="17">
          <cell r="B17" t="str">
            <v xml:space="preserve"> </v>
          </cell>
          <cell r="F17" t="str">
            <v xml:space="preserve"> </v>
          </cell>
        </row>
        <row r="18">
          <cell r="B18" t="str">
            <v xml:space="preserve"> </v>
          </cell>
          <cell r="F18" t="str">
            <v xml:space="preserve"> </v>
          </cell>
        </row>
        <row r="19">
          <cell r="B19" t="str">
            <v xml:space="preserve"> </v>
          </cell>
          <cell r="F19" t="str">
            <v xml:space="preserve"> </v>
          </cell>
        </row>
        <row r="20">
          <cell r="B20" t="str">
            <v xml:space="preserve"> </v>
          </cell>
          <cell r="F20" t="str">
            <v xml:space="preserve"> </v>
          </cell>
        </row>
        <row r="21">
          <cell r="B21" t="str">
            <v xml:space="preserve"> </v>
          </cell>
          <cell r="F21" t="str">
            <v xml:space="preserve"> </v>
          </cell>
        </row>
        <row r="22">
          <cell r="B22" t="str">
            <v xml:space="preserve"> </v>
          </cell>
          <cell r="F22" t="str">
            <v xml:space="preserve"> </v>
          </cell>
        </row>
        <row r="23">
          <cell r="B23" t="str">
            <v xml:space="preserve"> </v>
          </cell>
          <cell r="F23" t="str">
            <v xml:space="preserve"> </v>
          </cell>
        </row>
        <row r="24">
          <cell r="B24" t="str">
            <v xml:space="preserve"> </v>
          </cell>
          <cell r="F24" t="str">
            <v xml:space="preserve"> </v>
          </cell>
        </row>
        <row r="25">
          <cell r="B25" t="str">
            <v xml:space="preserve"> </v>
          </cell>
          <cell r="F25" t="str">
            <v xml:space="preserve"> </v>
          </cell>
        </row>
        <row r="26">
          <cell r="B26" t="str">
            <v xml:space="preserve"> </v>
          </cell>
          <cell r="F26" t="str">
            <v xml:space="preserve"> </v>
          </cell>
        </row>
        <row r="27">
          <cell r="B27" t="str">
            <v xml:space="preserve"> </v>
          </cell>
          <cell r="F27" t="str">
            <v xml:space="preserve"> </v>
          </cell>
        </row>
        <row r="28">
          <cell r="B28" t="str">
            <v xml:space="preserve"> </v>
          </cell>
          <cell r="F28" t="str">
            <v xml:space="preserve"> </v>
          </cell>
        </row>
        <row r="29">
          <cell r="B29" t="str">
            <v xml:space="preserve"> </v>
          </cell>
          <cell r="F29" t="str">
            <v xml:space="preserve"> </v>
          </cell>
        </row>
        <row r="30">
          <cell r="B30" t="str">
            <v xml:space="preserve"> </v>
          </cell>
          <cell r="F30" t="str">
            <v xml:space="preserve"> </v>
          </cell>
        </row>
        <row r="31">
          <cell r="B31" t="str">
            <v xml:space="preserve"> </v>
          </cell>
          <cell r="F31" t="str">
            <v xml:space="preserve"> </v>
          </cell>
        </row>
        <row r="32">
          <cell r="B32" t="str">
            <v xml:space="preserve"> </v>
          </cell>
          <cell r="F32" t="str">
            <v xml:space="preserve"> </v>
          </cell>
        </row>
        <row r="33">
          <cell r="B33" t="str">
            <v xml:space="preserve"> </v>
          </cell>
          <cell r="F33" t="str">
            <v xml:space="preserve"> </v>
          </cell>
        </row>
        <row r="34">
          <cell r="B34" t="str">
            <v xml:space="preserve"> </v>
          </cell>
          <cell r="F34" t="str">
            <v xml:space="preserve"> </v>
          </cell>
        </row>
        <row r="35">
          <cell r="B35" t="str">
            <v xml:space="preserve"> </v>
          </cell>
          <cell r="F35" t="str">
            <v xml:space="preserve"> </v>
          </cell>
        </row>
        <row r="36">
          <cell r="B36" t="str">
            <v xml:space="preserve"> </v>
          </cell>
          <cell r="F36" t="str">
            <v xml:space="preserve"> </v>
          </cell>
        </row>
        <row r="37">
          <cell r="B37" t="str">
            <v xml:space="preserve"> </v>
          </cell>
          <cell r="F37" t="str">
            <v xml:space="preserve"> </v>
          </cell>
        </row>
        <row r="38">
          <cell r="B38" t="str">
            <v xml:space="preserve"> </v>
          </cell>
          <cell r="F38" t="str">
            <v xml:space="preserve"> </v>
          </cell>
        </row>
        <row r="39">
          <cell r="B39" t="str">
            <v xml:space="preserve"> </v>
          </cell>
          <cell r="F39" t="str">
            <v xml:space="preserve"> </v>
          </cell>
        </row>
        <row r="40">
          <cell r="B40" t="str">
            <v xml:space="preserve"> </v>
          </cell>
          <cell r="F40" t="str">
            <v xml:space="preserve"> </v>
          </cell>
        </row>
        <row r="41">
          <cell r="B41" t="str">
            <v xml:space="preserve"> </v>
          </cell>
          <cell r="F41" t="str">
            <v xml:space="preserve"> </v>
          </cell>
        </row>
        <row r="42">
          <cell r="B42" t="str">
            <v xml:space="preserve"> </v>
          </cell>
          <cell r="F42" t="str">
            <v xml:space="preserve"> </v>
          </cell>
        </row>
        <row r="43">
          <cell r="B43" t="str">
            <v xml:space="preserve"> </v>
          </cell>
          <cell r="F43" t="str">
            <v xml:space="preserve"> </v>
          </cell>
        </row>
        <row r="44">
          <cell r="B44" t="str">
            <v xml:space="preserve"> </v>
          </cell>
          <cell r="F44" t="str">
            <v xml:space="preserve"> </v>
          </cell>
        </row>
        <row r="45">
          <cell r="B45" t="str">
            <v xml:space="preserve"> </v>
          </cell>
          <cell r="F45" t="str">
            <v xml:space="preserve"> </v>
          </cell>
        </row>
        <row r="46">
          <cell r="B46" t="str">
            <v xml:space="preserve"> </v>
          </cell>
          <cell r="F46" t="str">
            <v xml:space="preserve"> </v>
          </cell>
        </row>
        <row r="47">
          <cell r="B47" t="str">
            <v xml:space="preserve"> </v>
          </cell>
          <cell r="F47" t="str">
            <v xml:space="preserve"> </v>
          </cell>
        </row>
        <row r="48">
          <cell r="B48" t="str">
            <v xml:space="preserve"> </v>
          </cell>
          <cell r="F48" t="str">
            <v xml:space="preserve"> </v>
          </cell>
        </row>
        <row r="49">
          <cell r="B49" t="str">
            <v xml:space="preserve"> </v>
          </cell>
          <cell r="F49" t="str">
            <v xml:space="preserve"> </v>
          </cell>
        </row>
        <row r="50">
          <cell r="B50" t="str">
            <v xml:space="preserve"> </v>
          </cell>
          <cell r="F50" t="str">
            <v xml:space="preserve"> </v>
          </cell>
        </row>
        <row r="51">
          <cell r="B51" t="str">
            <v xml:space="preserve"> </v>
          </cell>
          <cell r="F51" t="str">
            <v xml:space="preserve"> </v>
          </cell>
        </row>
        <row r="52">
          <cell r="B52" t="str">
            <v xml:space="preserve"> </v>
          </cell>
          <cell r="F52" t="str">
            <v xml:space="preserve"> </v>
          </cell>
        </row>
        <row r="53">
          <cell r="B53" t="str">
            <v xml:space="preserve"> </v>
          </cell>
          <cell r="F53" t="str">
            <v xml:space="preserve"> </v>
          </cell>
        </row>
        <row r="54">
          <cell r="B54" t="str">
            <v xml:space="preserve"> </v>
          </cell>
          <cell r="F54" t="str">
            <v xml:space="preserve"> </v>
          </cell>
        </row>
        <row r="55">
          <cell r="B55" t="str">
            <v xml:space="preserve"> </v>
          </cell>
          <cell r="F55" t="str">
            <v xml:space="preserve"> </v>
          </cell>
        </row>
        <row r="56">
          <cell r="B56" t="str">
            <v xml:space="preserve"> </v>
          </cell>
          <cell r="F56" t="str">
            <v xml:space="preserve"> </v>
          </cell>
        </row>
        <row r="57">
          <cell r="B57" t="str">
            <v xml:space="preserve"> </v>
          </cell>
          <cell r="F57" t="str">
            <v xml:space="preserve"> </v>
          </cell>
        </row>
        <row r="58">
          <cell r="B58" t="str">
            <v xml:space="preserve"> </v>
          </cell>
          <cell r="F58" t="str">
            <v xml:space="preserve"> </v>
          </cell>
        </row>
        <row r="59">
          <cell r="B59" t="str">
            <v xml:space="preserve"> </v>
          </cell>
          <cell r="F59" t="str">
            <v xml:space="preserve"> </v>
          </cell>
        </row>
        <row r="60">
          <cell r="B60" t="str">
            <v xml:space="preserve"> </v>
          </cell>
          <cell r="F60" t="str">
            <v xml:space="preserve"> </v>
          </cell>
        </row>
        <row r="61">
          <cell r="B61" t="str">
            <v xml:space="preserve"> </v>
          </cell>
          <cell r="F61" t="str">
            <v xml:space="preserve"> </v>
          </cell>
        </row>
        <row r="62">
          <cell r="B62" t="str">
            <v xml:space="preserve"> </v>
          </cell>
          <cell r="F62" t="str">
            <v xml:space="preserve"> </v>
          </cell>
        </row>
        <row r="63">
          <cell r="B63" t="str">
            <v xml:space="preserve"> </v>
          </cell>
          <cell r="F63" t="str">
            <v xml:space="preserve"> </v>
          </cell>
        </row>
        <row r="64">
          <cell r="B64" t="str">
            <v xml:space="preserve"> </v>
          </cell>
          <cell r="F64" t="str">
            <v xml:space="preserve"> </v>
          </cell>
        </row>
        <row r="65">
          <cell r="B65" t="str">
            <v xml:space="preserve"> </v>
          </cell>
          <cell r="F65" t="str">
            <v xml:space="preserve"> </v>
          </cell>
        </row>
        <row r="66">
          <cell r="B66" t="str">
            <v xml:space="preserve"> </v>
          </cell>
          <cell r="F66" t="str">
            <v xml:space="preserve"> </v>
          </cell>
        </row>
        <row r="67">
          <cell r="B67" t="str">
            <v xml:space="preserve"> </v>
          </cell>
          <cell r="F67" t="str">
            <v xml:space="preserve"> </v>
          </cell>
        </row>
        <row r="68">
          <cell r="B68" t="str">
            <v xml:space="preserve"> </v>
          </cell>
          <cell r="F68" t="str">
            <v xml:space="preserve"> </v>
          </cell>
        </row>
        <row r="69">
          <cell r="B69" t="str">
            <v xml:space="preserve"> </v>
          </cell>
          <cell r="F69" t="str">
            <v xml:space="preserve"> </v>
          </cell>
        </row>
        <row r="70">
          <cell r="B70" t="str">
            <v xml:space="preserve"> </v>
          </cell>
          <cell r="F70" t="str">
            <v xml:space="preserve"> </v>
          </cell>
        </row>
        <row r="71">
          <cell r="B71" t="str">
            <v xml:space="preserve"> </v>
          </cell>
          <cell r="F71" t="str">
            <v xml:space="preserve"> </v>
          </cell>
        </row>
        <row r="72">
          <cell r="B72" t="str">
            <v xml:space="preserve"> </v>
          </cell>
          <cell r="F72" t="str">
            <v xml:space="preserve"> </v>
          </cell>
        </row>
        <row r="73">
          <cell r="B73" t="str">
            <v xml:space="preserve"> </v>
          </cell>
          <cell r="F73" t="str">
            <v xml:space="preserve"> </v>
          </cell>
        </row>
        <row r="74">
          <cell r="B74" t="str">
            <v xml:space="preserve"> </v>
          </cell>
          <cell r="F74" t="str">
            <v xml:space="preserve"> </v>
          </cell>
        </row>
        <row r="75">
          <cell r="B75" t="str">
            <v xml:space="preserve"> </v>
          </cell>
          <cell r="F75" t="str">
            <v xml:space="preserve"> </v>
          </cell>
        </row>
        <row r="76">
          <cell r="B76" t="str">
            <v xml:space="preserve"> </v>
          </cell>
          <cell r="F76" t="str">
            <v xml:space="preserve"> </v>
          </cell>
        </row>
        <row r="77">
          <cell r="B77" t="str">
            <v xml:space="preserve"> </v>
          </cell>
          <cell r="F77" t="str">
            <v xml:space="preserve"> </v>
          </cell>
        </row>
        <row r="78">
          <cell r="B78" t="str">
            <v xml:space="preserve"> </v>
          </cell>
          <cell r="F78" t="str">
            <v xml:space="preserve"> </v>
          </cell>
        </row>
        <row r="79">
          <cell r="B79" t="str">
            <v xml:space="preserve"> </v>
          </cell>
          <cell r="F79" t="str">
            <v xml:space="preserve"> </v>
          </cell>
        </row>
        <row r="80">
          <cell r="B80" t="str">
            <v xml:space="preserve"> </v>
          </cell>
          <cell r="F80" t="str">
            <v xml:space="preserve"> </v>
          </cell>
        </row>
        <row r="81">
          <cell r="B81" t="str">
            <v xml:space="preserve"> </v>
          </cell>
          <cell r="F81" t="str">
            <v xml:space="preserve"> </v>
          </cell>
        </row>
        <row r="82">
          <cell r="B82" t="str">
            <v xml:space="preserve"> </v>
          </cell>
          <cell r="F82" t="str">
            <v xml:space="preserve"> </v>
          </cell>
        </row>
        <row r="83">
          <cell r="B83" t="str">
            <v xml:space="preserve"> </v>
          </cell>
          <cell r="F83" t="str">
            <v xml:space="preserve"> </v>
          </cell>
        </row>
        <row r="84">
          <cell r="B84" t="str">
            <v xml:space="preserve"> </v>
          </cell>
          <cell r="F84" t="str">
            <v xml:space="preserve"> </v>
          </cell>
        </row>
        <row r="85">
          <cell r="B85" t="str">
            <v xml:space="preserve"> </v>
          </cell>
          <cell r="F85" t="str">
            <v xml:space="preserve"> </v>
          </cell>
        </row>
        <row r="86">
          <cell r="B86" t="str">
            <v xml:space="preserve"> </v>
          </cell>
          <cell r="F86" t="str">
            <v xml:space="preserve"> </v>
          </cell>
        </row>
        <row r="87">
          <cell r="B87" t="str">
            <v xml:space="preserve"> </v>
          </cell>
          <cell r="F87" t="str">
            <v xml:space="preserve"> </v>
          </cell>
        </row>
        <row r="88">
          <cell r="B88" t="str">
            <v xml:space="preserve"> </v>
          </cell>
          <cell r="F88" t="str">
            <v xml:space="preserve"> </v>
          </cell>
        </row>
        <row r="89">
          <cell r="B89" t="str">
            <v xml:space="preserve"> </v>
          </cell>
          <cell r="F89" t="str">
            <v xml:space="preserve"> </v>
          </cell>
        </row>
        <row r="90">
          <cell r="B90" t="str">
            <v xml:space="preserve"> </v>
          </cell>
          <cell r="F90" t="str">
            <v xml:space="preserve"> </v>
          </cell>
        </row>
        <row r="91">
          <cell r="B91" t="str">
            <v xml:space="preserve"> </v>
          </cell>
          <cell r="F91" t="str">
            <v xml:space="preserve"> </v>
          </cell>
        </row>
        <row r="92">
          <cell r="B92" t="str">
            <v xml:space="preserve"> </v>
          </cell>
          <cell r="F92" t="str">
            <v xml:space="preserve"> </v>
          </cell>
        </row>
        <row r="93">
          <cell r="B93" t="str">
            <v xml:space="preserve"> </v>
          </cell>
          <cell r="F93" t="str">
            <v xml:space="preserve"> </v>
          </cell>
        </row>
        <row r="94">
          <cell r="B94" t="str">
            <v xml:space="preserve"> </v>
          </cell>
          <cell r="F94" t="str">
            <v xml:space="preserve"> </v>
          </cell>
        </row>
        <row r="95">
          <cell r="B95" t="str">
            <v xml:space="preserve"> </v>
          </cell>
          <cell r="F95" t="str">
            <v xml:space="preserve"> </v>
          </cell>
        </row>
        <row r="96">
          <cell r="B96" t="str">
            <v xml:space="preserve"> </v>
          </cell>
          <cell r="F96" t="str">
            <v xml:space="preserve"> </v>
          </cell>
        </row>
        <row r="97">
          <cell r="B97" t="str">
            <v xml:space="preserve"> </v>
          </cell>
          <cell r="F97" t="str">
            <v xml:space="preserve"> </v>
          </cell>
        </row>
        <row r="98">
          <cell r="B98" t="str">
            <v xml:space="preserve"> </v>
          </cell>
          <cell r="F98" t="str">
            <v xml:space="preserve"> </v>
          </cell>
        </row>
        <row r="99">
          <cell r="B99" t="str">
            <v xml:space="preserve"> </v>
          </cell>
          <cell r="F99" t="str">
            <v xml:space="preserve"> </v>
          </cell>
        </row>
        <row r="100">
          <cell r="B100" t="str">
            <v xml:space="preserve"> </v>
          </cell>
          <cell r="F100" t="str">
            <v xml:space="preserve"> </v>
          </cell>
        </row>
        <row r="101">
          <cell r="B101" t="str">
            <v xml:space="preserve"> </v>
          </cell>
          <cell r="F101" t="str">
            <v xml:space="preserve"> </v>
          </cell>
        </row>
        <row r="102">
          <cell r="B102" t="str">
            <v xml:space="preserve"> </v>
          </cell>
          <cell r="F102" t="str">
            <v xml:space="preserve"> </v>
          </cell>
        </row>
        <row r="103">
          <cell r="B103" t="str">
            <v xml:space="preserve"> </v>
          </cell>
          <cell r="F103" t="str">
            <v xml:space="preserve"> </v>
          </cell>
        </row>
        <row r="104">
          <cell r="B104" t="str">
            <v xml:space="preserve"> </v>
          </cell>
          <cell r="F104" t="str">
            <v xml:space="preserve"> </v>
          </cell>
        </row>
        <row r="105">
          <cell r="B105" t="str">
            <v xml:space="preserve"> </v>
          </cell>
          <cell r="F105" t="str">
            <v xml:space="preserve"> </v>
          </cell>
        </row>
        <row r="106">
          <cell r="B106" t="str">
            <v xml:space="preserve"> </v>
          </cell>
          <cell r="F106" t="str">
            <v xml:space="preserve"> </v>
          </cell>
        </row>
        <row r="107">
          <cell r="B107" t="str">
            <v xml:space="preserve"> </v>
          </cell>
          <cell r="F107" t="str">
            <v xml:space="preserve"> </v>
          </cell>
        </row>
        <row r="108">
          <cell r="B108" t="str">
            <v xml:space="preserve"> </v>
          </cell>
          <cell r="F108" t="str">
            <v xml:space="preserve"> </v>
          </cell>
        </row>
        <row r="109">
          <cell r="B109" t="str">
            <v xml:space="preserve"> </v>
          </cell>
          <cell r="F109" t="str">
            <v xml:space="preserve"> </v>
          </cell>
        </row>
        <row r="110">
          <cell r="B110" t="str">
            <v xml:space="preserve"> </v>
          </cell>
          <cell r="F110" t="str">
            <v xml:space="preserve"> </v>
          </cell>
        </row>
        <row r="111">
          <cell r="B111" t="str">
            <v xml:space="preserve"> </v>
          </cell>
          <cell r="F111" t="str">
            <v xml:space="preserve"> </v>
          </cell>
        </row>
        <row r="112">
          <cell r="B112" t="str">
            <v xml:space="preserve"> </v>
          </cell>
          <cell r="F112" t="str">
            <v xml:space="preserve"> </v>
          </cell>
        </row>
        <row r="113">
          <cell r="B113" t="str">
            <v xml:space="preserve"> </v>
          </cell>
          <cell r="F113" t="str">
            <v xml:space="preserve"> </v>
          </cell>
        </row>
        <row r="114">
          <cell r="B114" t="str">
            <v xml:space="preserve"> </v>
          </cell>
          <cell r="F114" t="str">
            <v xml:space="preserve"> </v>
          </cell>
        </row>
        <row r="115">
          <cell r="B115" t="str">
            <v xml:space="preserve"> </v>
          </cell>
          <cell r="F115" t="str">
            <v xml:space="preserve"> </v>
          </cell>
        </row>
        <row r="116">
          <cell r="B116" t="str">
            <v xml:space="preserve"> </v>
          </cell>
          <cell r="F116" t="str">
            <v xml:space="preserve"> </v>
          </cell>
        </row>
        <row r="117">
          <cell r="B117" t="str">
            <v xml:space="preserve"> </v>
          </cell>
          <cell r="F117" t="str">
            <v xml:space="preserve"> </v>
          </cell>
        </row>
        <row r="118">
          <cell r="B118" t="str">
            <v xml:space="preserve"> </v>
          </cell>
          <cell r="F118" t="str">
            <v xml:space="preserve"> </v>
          </cell>
        </row>
        <row r="119">
          <cell r="B119" t="str">
            <v xml:space="preserve"> </v>
          </cell>
          <cell r="F119" t="str">
            <v xml:space="preserve"> </v>
          </cell>
        </row>
        <row r="120">
          <cell r="B120" t="str">
            <v xml:space="preserve"> </v>
          </cell>
          <cell r="F120" t="str">
            <v xml:space="preserve"> </v>
          </cell>
        </row>
        <row r="121">
          <cell r="B121" t="str">
            <v xml:space="preserve"> </v>
          </cell>
          <cell r="F121" t="str">
            <v xml:space="preserve"> </v>
          </cell>
        </row>
        <row r="122">
          <cell r="B122" t="str">
            <v xml:space="preserve"> </v>
          </cell>
          <cell r="F122" t="str">
            <v xml:space="preserve"> </v>
          </cell>
        </row>
        <row r="123">
          <cell r="B123" t="str">
            <v xml:space="preserve"> </v>
          </cell>
          <cell r="F123" t="str">
            <v xml:space="preserve"> </v>
          </cell>
        </row>
        <row r="124">
          <cell r="B124" t="str">
            <v xml:space="preserve"> </v>
          </cell>
          <cell r="F124" t="str">
            <v xml:space="preserve"> </v>
          </cell>
        </row>
        <row r="125">
          <cell r="B125" t="str">
            <v xml:space="preserve"> </v>
          </cell>
          <cell r="F125" t="str">
            <v xml:space="preserve"> </v>
          </cell>
        </row>
        <row r="126">
          <cell r="B126" t="str">
            <v xml:space="preserve"> </v>
          </cell>
          <cell r="F126" t="str">
            <v xml:space="preserve"> </v>
          </cell>
        </row>
        <row r="127">
          <cell r="B127" t="str">
            <v xml:space="preserve"> </v>
          </cell>
          <cell r="F127" t="str">
            <v xml:space="preserve"> </v>
          </cell>
        </row>
        <row r="128">
          <cell r="B128" t="str">
            <v xml:space="preserve"> </v>
          </cell>
          <cell r="F128" t="str">
            <v xml:space="preserve"> </v>
          </cell>
        </row>
        <row r="129">
          <cell r="B129" t="str">
            <v xml:space="preserve"> </v>
          </cell>
          <cell r="F129" t="str">
            <v xml:space="preserve"> </v>
          </cell>
        </row>
        <row r="130">
          <cell r="B130" t="str">
            <v xml:space="preserve"> </v>
          </cell>
          <cell r="F130" t="str">
            <v xml:space="preserve"> </v>
          </cell>
        </row>
        <row r="131">
          <cell r="B131" t="str">
            <v xml:space="preserve"> </v>
          </cell>
          <cell r="F131" t="str">
            <v xml:space="preserve"> </v>
          </cell>
        </row>
        <row r="132">
          <cell r="B132" t="str">
            <v xml:space="preserve"> </v>
          </cell>
          <cell r="F132" t="str">
            <v xml:space="preserve"> </v>
          </cell>
        </row>
        <row r="133">
          <cell r="B133" t="str">
            <v xml:space="preserve"> </v>
          </cell>
          <cell r="F133" t="str">
            <v xml:space="preserve"> </v>
          </cell>
        </row>
        <row r="134">
          <cell r="B134" t="str">
            <v xml:space="preserve"> </v>
          </cell>
          <cell r="F134" t="str">
            <v xml:space="preserve"> </v>
          </cell>
        </row>
        <row r="135">
          <cell r="B135" t="str">
            <v xml:space="preserve"> </v>
          </cell>
          <cell r="F135" t="str">
            <v xml:space="preserve"> </v>
          </cell>
        </row>
        <row r="136">
          <cell r="B136" t="str">
            <v xml:space="preserve"> </v>
          </cell>
          <cell r="F136" t="str">
            <v xml:space="preserve"> </v>
          </cell>
        </row>
        <row r="137">
          <cell r="B137" t="str">
            <v xml:space="preserve"> </v>
          </cell>
          <cell r="F137" t="str">
            <v xml:space="preserve"> </v>
          </cell>
        </row>
        <row r="138">
          <cell r="B138" t="str">
            <v xml:space="preserve"> </v>
          </cell>
          <cell r="F138" t="str">
            <v xml:space="preserve"> </v>
          </cell>
        </row>
        <row r="139">
          <cell r="B139" t="str">
            <v xml:space="preserve"> </v>
          </cell>
          <cell r="F139" t="str">
            <v xml:space="preserve"> </v>
          </cell>
        </row>
        <row r="140">
          <cell r="B140" t="str">
            <v xml:space="preserve"> </v>
          </cell>
          <cell r="F140" t="str">
            <v xml:space="preserve"> </v>
          </cell>
        </row>
        <row r="141">
          <cell r="B141" t="str">
            <v xml:space="preserve"> </v>
          </cell>
          <cell r="F141" t="str">
            <v xml:space="preserve"> </v>
          </cell>
        </row>
        <row r="142">
          <cell r="B142" t="str">
            <v xml:space="preserve"> </v>
          </cell>
          <cell r="F142" t="str">
            <v xml:space="preserve"> </v>
          </cell>
        </row>
        <row r="143">
          <cell r="B143" t="str">
            <v xml:space="preserve"> </v>
          </cell>
          <cell r="F143" t="str">
            <v xml:space="preserve"> </v>
          </cell>
        </row>
        <row r="144">
          <cell r="B144" t="str">
            <v xml:space="preserve"> </v>
          </cell>
          <cell r="F144" t="str">
            <v xml:space="preserve"> </v>
          </cell>
        </row>
        <row r="145">
          <cell r="B145" t="str">
            <v xml:space="preserve"> </v>
          </cell>
          <cell r="F145" t="str">
            <v xml:space="preserve"> </v>
          </cell>
        </row>
        <row r="146">
          <cell r="B146" t="str">
            <v xml:space="preserve"> </v>
          </cell>
          <cell r="F146" t="str">
            <v xml:space="preserve"> </v>
          </cell>
        </row>
        <row r="147">
          <cell r="B147" t="str">
            <v xml:space="preserve"> </v>
          </cell>
          <cell r="F147" t="str">
            <v xml:space="preserve"> </v>
          </cell>
        </row>
        <row r="148">
          <cell r="B148" t="str">
            <v xml:space="preserve"> </v>
          </cell>
          <cell r="F148" t="str">
            <v xml:space="preserve"> </v>
          </cell>
        </row>
        <row r="149">
          <cell r="B149" t="str">
            <v xml:space="preserve"> </v>
          </cell>
          <cell r="F149" t="str">
            <v xml:space="preserve"> </v>
          </cell>
        </row>
        <row r="150">
          <cell r="B150" t="str">
            <v xml:space="preserve"> </v>
          </cell>
          <cell r="F150" t="str">
            <v xml:space="preserve"> </v>
          </cell>
        </row>
        <row r="151">
          <cell r="B151" t="str">
            <v xml:space="preserve"> </v>
          </cell>
          <cell r="F151" t="str">
            <v xml:space="preserve"> </v>
          </cell>
        </row>
        <row r="152">
          <cell r="B152" t="str">
            <v xml:space="preserve"> </v>
          </cell>
          <cell r="F152" t="str">
            <v xml:space="preserve"> </v>
          </cell>
        </row>
        <row r="153">
          <cell r="B153" t="str">
            <v xml:space="preserve"> </v>
          </cell>
          <cell r="F153" t="str">
            <v xml:space="preserve"> </v>
          </cell>
        </row>
        <row r="154">
          <cell r="B154" t="str">
            <v xml:space="preserve"> </v>
          </cell>
          <cell r="F154" t="str">
            <v xml:space="preserve"> </v>
          </cell>
        </row>
        <row r="155">
          <cell r="B155" t="str">
            <v xml:space="preserve"> </v>
          </cell>
          <cell r="F155" t="str">
            <v xml:space="preserve"> </v>
          </cell>
        </row>
        <row r="156">
          <cell r="B156" t="str">
            <v xml:space="preserve"> </v>
          </cell>
          <cell r="F156" t="str">
            <v xml:space="preserve"> </v>
          </cell>
        </row>
        <row r="157">
          <cell r="B157" t="str">
            <v xml:space="preserve"> </v>
          </cell>
          <cell r="F157" t="str">
            <v xml:space="preserve"> </v>
          </cell>
        </row>
        <row r="158">
          <cell r="B158" t="str">
            <v xml:space="preserve"> </v>
          </cell>
          <cell r="F158" t="str">
            <v xml:space="preserve"> </v>
          </cell>
        </row>
        <row r="159">
          <cell r="B159" t="str">
            <v xml:space="preserve"> </v>
          </cell>
          <cell r="F159" t="str">
            <v xml:space="preserve"> </v>
          </cell>
        </row>
        <row r="160">
          <cell r="B160" t="str">
            <v xml:space="preserve"> </v>
          </cell>
          <cell r="F160" t="str">
            <v xml:space="preserve"> </v>
          </cell>
        </row>
        <row r="161">
          <cell r="B161" t="str">
            <v xml:space="preserve"> </v>
          </cell>
          <cell r="F161" t="str">
            <v xml:space="preserve"> </v>
          </cell>
        </row>
        <row r="162">
          <cell r="B162" t="str">
            <v xml:space="preserve"> </v>
          </cell>
          <cell r="F162" t="str">
            <v xml:space="preserve"> </v>
          </cell>
        </row>
        <row r="163">
          <cell r="B163" t="str">
            <v xml:space="preserve"> </v>
          </cell>
          <cell r="F163" t="str">
            <v xml:space="preserve"> </v>
          </cell>
        </row>
        <row r="164">
          <cell r="B164" t="str">
            <v xml:space="preserve"> </v>
          </cell>
          <cell r="F164" t="str">
            <v xml:space="preserve"> </v>
          </cell>
        </row>
        <row r="165">
          <cell r="B165" t="str">
            <v xml:space="preserve"> </v>
          </cell>
          <cell r="F165" t="str">
            <v xml:space="preserve"> </v>
          </cell>
        </row>
        <row r="166">
          <cell r="B166" t="str">
            <v xml:space="preserve"> </v>
          </cell>
          <cell r="F166" t="str">
            <v xml:space="preserve"> </v>
          </cell>
        </row>
        <row r="167">
          <cell r="B167" t="str">
            <v xml:space="preserve"> </v>
          </cell>
          <cell r="F167" t="str">
            <v xml:space="preserve"> </v>
          </cell>
        </row>
        <row r="168">
          <cell r="B168" t="str">
            <v xml:space="preserve"> </v>
          </cell>
          <cell r="F168" t="str">
            <v xml:space="preserve"> </v>
          </cell>
        </row>
        <row r="169">
          <cell r="B169" t="str">
            <v xml:space="preserve"> </v>
          </cell>
          <cell r="F169" t="str">
            <v xml:space="preserve"> </v>
          </cell>
        </row>
        <row r="170">
          <cell r="B170" t="str">
            <v xml:space="preserve"> </v>
          </cell>
          <cell r="F170" t="str">
            <v xml:space="preserve"> </v>
          </cell>
        </row>
        <row r="171">
          <cell r="B171" t="str">
            <v xml:space="preserve"> </v>
          </cell>
          <cell r="F171" t="str">
            <v xml:space="preserve"> </v>
          </cell>
        </row>
        <row r="172">
          <cell r="B172" t="str">
            <v xml:space="preserve"> </v>
          </cell>
          <cell r="F172" t="str">
            <v xml:space="preserve"> </v>
          </cell>
        </row>
        <row r="173">
          <cell r="B173" t="str">
            <v xml:space="preserve"> </v>
          </cell>
          <cell r="F173" t="str">
            <v xml:space="preserve"> </v>
          </cell>
        </row>
        <row r="174">
          <cell r="B174" t="str">
            <v xml:space="preserve"> </v>
          </cell>
          <cell r="F174" t="str">
            <v xml:space="preserve"> </v>
          </cell>
        </row>
        <row r="175">
          <cell r="B175" t="str">
            <v xml:space="preserve"> </v>
          </cell>
          <cell r="F175" t="str">
            <v xml:space="preserve"> </v>
          </cell>
        </row>
        <row r="176">
          <cell r="B176" t="str">
            <v xml:space="preserve"> </v>
          </cell>
          <cell r="F176" t="str">
            <v xml:space="preserve"> </v>
          </cell>
        </row>
        <row r="177">
          <cell r="B177" t="str">
            <v xml:space="preserve"> </v>
          </cell>
          <cell r="F177" t="str">
            <v xml:space="preserve"> </v>
          </cell>
        </row>
        <row r="178">
          <cell r="B178" t="str">
            <v xml:space="preserve"> </v>
          </cell>
          <cell r="F178" t="str">
            <v xml:space="preserve"> </v>
          </cell>
        </row>
        <row r="179">
          <cell r="B179" t="str">
            <v xml:space="preserve"> </v>
          </cell>
          <cell r="F179" t="str">
            <v xml:space="preserve"> </v>
          </cell>
        </row>
        <row r="180">
          <cell r="B180" t="str">
            <v xml:space="preserve"> </v>
          </cell>
          <cell r="F180" t="str">
            <v xml:space="preserve"> </v>
          </cell>
        </row>
        <row r="181">
          <cell r="B181" t="str">
            <v xml:space="preserve"> </v>
          </cell>
          <cell r="F181" t="str">
            <v xml:space="preserve"> </v>
          </cell>
        </row>
        <row r="182">
          <cell r="B182" t="str">
            <v xml:space="preserve"> </v>
          </cell>
          <cell r="F182" t="str">
            <v xml:space="preserve"> </v>
          </cell>
        </row>
        <row r="183">
          <cell r="B183" t="str">
            <v xml:space="preserve"> </v>
          </cell>
          <cell r="F183" t="str">
            <v xml:space="preserve"> </v>
          </cell>
        </row>
        <row r="184">
          <cell r="B184" t="str">
            <v xml:space="preserve"> </v>
          </cell>
          <cell r="F184" t="str">
            <v xml:space="preserve"> </v>
          </cell>
        </row>
        <row r="185">
          <cell r="B185" t="str">
            <v xml:space="preserve"> </v>
          </cell>
          <cell r="F185" t="str">
            <v xml:space="preserve"> </v>
          </cell>
        </row>
        <row r="186">
          <cell r="B186" t="str">
            <v xml:space="preserve"> </v>
          </cell>
          <cell r="F186" t="str">
            <v xml:space="preserve"> </v>
          </cell>
        </row>
        <row r="187">
          <cell r="B187" t="str">
            <v xml:space="preserve"> </v>
          </cell>
          <cell r="F187" t="str">
            <v xml:space="preserve"> </v>
          </cell>
        </row>
        <row r="188">
          <cell r="B188" t="str">
            <v xml:space="preserve"> </v>
          </cell>
          <cell r="F188" t="str">
            <v xml:space="preserve"> </v>
          </cell>
        </row>
        <row r="189">
          <cell r="B189" t="str">
            <v xml:space="preserve"> </v>
          </cell>
          <cell r="F189" t="str">
            <v xml:space="preserve"> </v>
          </cell>
        </row>
        <row r="190">
          <cell r="B190" t="str">
            <v xml:space="preserve"> </v>
          </cell>
          <cell r="F190" t="str">
            <v xml:space="preserve"> </v>
          </cell>
        </row>
        <row r="191">
          <cell r="B191" t="str">
            <v xml:space="preserve"> </v>
          </cell>
          <cell r="F191" t="str">
            <v xml:space="preserve"> </v>
          </cell>
        </row>
        <row r="192">
          <cell r="B192" t="str">
            <v xml:space="preserve"> </v>
          </cell>
          <cell r="F192" t="str">
            <v xml:space="preserve"> </v>
          </cell>
        </row>
        <row r="193">
          <cell r="B193" t="str">
            <v xml:space="preserve"> </v>
          </cell>
          <cell r="F193" t="str">
            <v xml:space="preserve"> </v>
          </cell>
        </row>
        <row r="194">
          <cell r="B194" t="str">
            <v xml:space="preserve"> </v>
          </cell>
          <cell r="F194" t="str">
            <v xml:space="preserve"> </v>
          </cell>
        </row>
        <row r="195">
          <cell r="B195" t="str">
            <v xml:space="preserve"> </v>
          </cell>
          <cell r="F195" t="str">
            <v xml:space="preserve"> </v>
          </cell>
        </row>
        <row r="196">
          <cell r="B196" t="str">
            <v xml:space="preserve"> </v>
          </cell>
          <cell r="F196" t="str">
            <v xml:space="preserve"> </v>
          </cell>
        </row>
        <row r="197">
          <cell r="B197" t="str">
            <v xml:space="preserve"> </v>
          </cell>
          <cell r="F197" t="str">
            <v xml:space="preserve"> </v>
          </cell>
        </row>
        <row r="198">
          <cell r="B198" t="str">
            <v xml:space="preserve"> </v>
          </cell>
          <cell r="F198" t="str">
            <v xml:space="preserve"> </v>
          </cell>
        </row>
        <row r="199">
          <cell r="B199" t="str">
            <v xml:space="preserve"> </v>
          </cell>
          <cell r="F199" t="str">
            <v xml:space="preserve"> </v>
          </cell>
        </row>
        <row r="200">
          <cell r="B200" t="str">
            <v xml:space="preserve"> </v>
          </cell>
          <cell r="F200" t="str">
            <v xml:space="preserve"> </v>
          </cell>
        </row>
        <row r="201">
          <cell r="B201" t="str">
            <v xml:space="preserve"> </v>
          </cell>
          <cell r="F201" t="str">
            <v xml:space="preserve"> </v>
          </cell>
        </row>
        <row r="202">
          <cell r="B202" t="str">
            <v xml:space="preserve"> </v>
          </cell>
          <cell r="F202" t="str">
            <v xml:space="preserve"> </v>
          </cell>
        </row>
        <row r="203">
          <cell r="B203" t="str">
            <v xml:space="preserve"> </v>
          </cell>
          <cell r="F203" t="str">
            <v xml:space="preserve"> </v>
          </cell>
        </row>
        <row r="204">
          <cell r="B204" t="str">
            <v xml:space="preserve"> </v>
          </cell>
          <cell r="F204" t="str">
            <v xml:space="preserve"> </v>
          </cell>
        </row>
        <row r="205">
          <cell r="B205" t="str">
            <v xml:space="preserve"> </v>
          </cell>
          <cell r="F205" t="str">
            <v xml:space="preserve"> </v>
          </cell>
        </row>
        <row r="206">
          <cell r="B206" t="str">
            <v xml:space="preserve"> </v>
          </cell>
          <cell r="F206" t="str">
            <v xml:space="preserve"> </v>
          </cell>
        </row>
      </sheetData>
      <sheetData sheetId="5">
        <row r="6">
          <cell r="B6" t="str">
            <v>Export No GST</v>
          </cell>
          <cell r="E6" t="str">
            <v>Capital GST</v>
          </cell>
        </row>
        <row r="7">
          <cell r="B7" t="str">
            <v>Other No GST</v>
          </cell>
          <cell r="E7" t="str">
            <v>Non-capital GST</v>
          </cell>
        </row>
        <row r="8">
          <cell r="B8" t="str">
            <v>GST</v>
          </cell>
          <cell r="E8" t="str">
            <v>No GST</v>
          </cell>
        </row>
        <row r="9">
          <cell r="B9" t="str">
            <v xml:space="preserve"> </v>
          </cell>
          <cell r="E9" t="str">
            <v xml:space="preserve"> </v>
          </cell>
        </row>
        <row r="10">
          <cell r="B10" t="str">
            <v xml:space="preserve"> </v>
          </cell>
          <cell r="E10" t="str">
            <v xml:space="preserve"> </v>
          </cell>
        </row>
        <row r="11">
          <cell r="B11" t="str">
            <v xml:space="preserve"> </v>
          </cell>
          <cell r="E11" t="str">
            <v xml:space="preserve"> </v>
          </cell>
        </row>
        <row r="12">
          <cell r="B12" t="str">
            <v xml:space="preserve"> </v>
          </cell>
          <cell r="E12" t="str">
            <v xml:space="preserve"> </v>
          </cell>
        </row>
        <row r="13">
          <cell r="B13" t="str">
            <v xml:space="preserve"> </v>
          </cell>
          <cell r="E13" t="str">
            <v xml:space="preserve"> </v>
          </cell>
        </row>
        <row r="14">
          <cell r="B14" t="str">
            <v xml:space="preserve"> </v>
          </cell>
          <cell r="E14" t="str">
            <v xml:space="preserve"> </v>
          </cell>
        </row>
        <row r="15">
          <cell r="B15" t="str">
            <v xml:space="preserve"> </v>
          </cell>
          <cell r="E15" t="str">
            <v xml:space="preserve"> </v>
          </cell>
        </row>
        <row r="16">
          <cell r="B16" t="str">
            <v xml:space="preserve"> </v>
          </cell>
          <cell r="E16" t="str">
            <v xml:space="preserve"> </v>
          </cell>
        </row>
        <row r="17">
          <cell r="B17" t="str">
            <v xml:space="preserve"> </v>
          </cell>
          <cell r="E17" t="str">
            <v xml:space="preserve"> </v>
          </cell>
        </row>
        <row r="18">
          <cell r="B18" t="str">
            <v xml:space="preserve"> </v>
          </cell>
          <cell r="E18" t="str">
            <v xml:space="preserve"> </v>
          </cell>
        </row>
        <row r="19">
          <cell r="B19" t="str">
            <v xml:space="preserve"> </v>
          </cell>
          <cell r="E19" t="str">
            <v xml:space="preserve"> </v>
          </cell>
        </row>
        <row r="20">
          <cell r="B20" t="str">
            <v xml:space="preserve"> </v>
          </cell>
          <cell r="E20" t="str">
            <v xml:space="preserve"> </v>
          </cell>
        </row>
        <row r="21">
          <cell r="B21" t="str">
            <v xml:space="preserve"> </v>
          </cell>
          <cell r="E21" t="str">
            <v xml:space="preserve"> </v>
          </cell>
        </row>
        <row r="22">
          <cell r="B22" t="str">
            <v xml:space="preserve"> </v>
          </cell>
          <cell r="E22" t="str">
            <v xml:space="preserve"> </v>
          </cell>
        </row>
        <row r="23">
          <cell r="B23" t="str">
            <v xml:space="preserve"> </v>
          </cell>
          <cell r="E23" t="str">
            <v xml:space="preserve"> </v>
          </cell>
        </row>
        <row r="24">
          <cell r="B24" t="str">
            <v xml:space="preserve"> </v>
          </cell>
          <cell r="E24" t="str">
            <v xml:space="preserve"> </v>
          </cell>
        </row>
        <row r="25">
          <cell r="B25" t="str">
            <v xml:space="preserve"> </v>
          </cell>
          <cell r="E25" t="str">
            <v xml:space="preserve"> </v>
          </cell>
        </row>
        <row r="26">
          <cell r="B26" t="str">
            <v xml:space="preserve"> </v>
          </cell>
          <cell r="E26" t="str">
            <v xml:space="preserve"> </v>
          </cell>
        </row>
        <row r="27">
          <cell r="B27" t="str">
            <v xml:space="preserve"> </v>
          </cell>
          <cell r="E27" t="str">
            <v xml:space="preserve"> </v>
          </cell>
        </row>
        <row r="28">
          <cell r="B28" t="str">
            <v xml:space="preserve"> </v>
          </cell>
          <cell r="E28" t="str">
            <v xml:space="preserve"> </v>
          </cell>
        </row>
        <row r="29">
          <cell r="B29" t="str">
            <v xml:space="preserve"> </v>
          </cell>
          <cell r="E29" t="str">
            <v xml:space="preserve"> </v>
          </cell>
        </row>
        <row r="30">
          <cell r="B30" t="str">
            <v xml:space="preserve"> </v>
          </cell>
          <cell r="E30" t="str">
            <v xml:space="preserve"> </v>
          </cell>
        </row>
        <row r="31">
          <cell r="B31" t="str">
            <v xml:space="preserve"> </v>
          </cell>
          <cell r="E31" t="str">
            <v xml:space="preserve"> </v>
          </cell>
        </row>
        <row r="32">
          <cell r="B32" t="str">
            <v xml:space="preserve"> </v>
          </cell>
          <cell r="E32" t="str">
            <v xml:space="preserve"> </v>
          </cell>
        </row>
        <row r="33">
          <cell r="B33" t="str">
            <v xml:space="preserve"> </v>
          </cell>
          <cell r="E33" t="str">
            <v xml:space="preserve"> </v>
          </cell>
        </row>
        <row r="34">
          <cell r="B34" t="str">
            <v xml:space="preserve"> </v>
          </cell>
          <cell r="E34" t="str">
            <v xml:space="preserve"> </v>
          </cell>
        </row>
        <row r="35">
          <cell r="B35" t="str">
            <v xml:space="preserve"> </v>
          </cell>
          <cell r="E35" t="str">
            <v xml:space="preserve"> </v>
          </cell>
        </row>
        <row r="36">
          <cell r="B36" t="str">
            <v xml:space="preserve"> </v>
          </cell>
          <cell r="E36" t="str">
            <v xml:space="preserve"> </v>
          </cell>
        </row>
        <row r="37">
          <cell r="B37" t="str">
            <v xml:space="preserve"> </v>
          </cell>
          <cell r="E37" t="str">
            <v xml:space="preserve"> </v>
          </cell>
        </row>
        <row r="38">
          <cell r="B38" t="str">
            <v xml:space="preserve"> </v>
          </cell>
          <cell r="E38" t="str">
            <v xml:space="preserve"> </v>
          </cell>
        </row>
        <row r="39">
          <cell r="B39" t="str">
            <v xml:space="preserve"> </v>
          </cell>
          <cell r="E39" t="str">
            <v xml:space="preserve"> </v>
          </cell>
        </row>
        <row r="40">
          <cell r="B40" t="str">
            <v xml:space="preserve"> </v>
          </cell>
          <cell r="E40" t="str">
            <v xml:space="preserve"> </v>
          </cell>
        </row>
        <row r="41">
          <cell r="B41" t="str">
            <v xml:space="preserve"> </v>
          </cell>
          <cell r="E41" t="str">
            <v xml:space="preserve"> </v>
          </cell>
        </row>
        <row r="42">
          <cell r="B42" t="str">
            <v xml:space="preserve"> </v>
          </cell>
          <cell r="E42" t="str">
            <v xml:space="preserve"> </v>
          </cell>
        </row>
        <row r="43">
          <cell r="B43" t="str">
            <v xml:space="preserve"> </v>
          </cell>
          <cell r="E43" t="str">
            <v xml:space="preserve"> </v>
          </cell>
        </row>
        <row r="44">
          <cell r="B44" t="str">
            <v xml:space="preserve"> </v>
          </cell>
          <cell r="E44" t="str">
            <v xml:space="preserve"> </v>
          </cell>
        </row>
        <row r="45">
          <cell r="B45" t="str">
            <v xml:space="preserve"> </v>
          </cell>
          <cell r="E45" t="str">
            <v xml:space="preserve"> </v>
          </cell>
        </row>
        <row r="46">
          <cell r="B46" t="str">
            <v xml:space="preserve"> </v>
          </cell>
          <cell r="E46" t="str">
            <v xml:space="preserve"> </v>
          </cell>
        </row>
        <row r="47">
          <cell r="B47" t="str">
            <v xml:space="preserve"> </v>
          </cell>
          <cell r="E47" t="str">
            <v xml:space="preserve"> </v>
          </cell>
        </row>
        <row r="48">
          <cell r="B48" t="str">
            <v xml:space="preserve"> </v>
          </cell>
          <cell r="E48" t="str">
            <v xml:space="preserve"> </v>
          </cell>
        </row>
        <row r="49">
          <cell r="B49" t="str">
            <v xml:space="preserve"> </v>
          </cell>
          <cell r="E49" t="str">
            <v xml:space="preserve"> </v>
          </cell>
        </row>
        <row r="50">
          <cell r="B50" t="str">
            <v xml:space="preserve"> </v>
          </cell>
          <cell r="E50" t="str">
            <v xml:space="preserve"> </v>
          </cell>
        </row>
        <row r="51">
          <cell r="B51" t="str">
            <v xml:space="preserve"> </v>
          </cell>
          <cell r="E51" t="str">
            <v xml:space="preserve"> </v>
          </cell>
        </row>
        <row r="52">
          <cell r="B52" t="str">
            <v xml:space="preserve"> </v>
          </cell>
          <cell r="E52" t="str">
            <v xml:space="preserve"> </v>
          </cell>
        </row>
        <row r="53">
          <cell r="B53" t="str">
            <v xml:space="preserve"> </v>
          </cell>
          <cell r="E53" t="str">
            <v xml:space="preserve"> </v>
          </cell>
        </row>
        <row r="54">
          <cell r="B54" t="str">
            <v xml:space="preserve"> </v>
          </cell>
          <cell r="E54" t="str">
            <v xml:space="preserve"> </v>
          </cell>
        </row>
        <row r="55">
          <cell r="B55" t="str">
            <v xml:space="preserve"> </v>
          </cell>
          <cell r="E55" t="str">
            <v xml:space="preserve"> </v>
          </cell>
        </row>
        <row r="56">
          <cell r="B56" t="str">
            <v xml:space="preserve"> </v>
          </cell>
          <cell r="E56" t="str">
            <v xml:space="preserve"> </v>
          </cell>
        </row>
        <row r="57">
          <cell r="B57" t="str">
            <v xml:space="preserve"> </v>
          </cell>
          <cell r="E57" t="str">
            <v xml:space="preserve"> </v>
          </cell>
        </row>
        <row r="58">
          <cell r="B58" t="str">
            <v xml:space="preserve"> </v>
          </cell>
          <cell r="E58" t="str">
            <v xml:space="preserve"> </v>
          </cell>
        </row>
        <row r="59">
          <cell r="B59" t="str">
            <v xml:space="preserve"> </v>
          </cell>
          <cell r="E59" t="str">
            <v xml:space="preserve"> </v>
          </cell>
        </row>
        <row r="60">
          <cell r="B60" t="str">
            <v xml:space="preserve"> </v>
          </cell>
          <cell r="E60" t="str">
            <v xml:space="preserve"> </v>
          </cell>
        </row>
        <row r="61">
          <cell r="B61" t="str">
            <v xml:space="preserve"> </v>
          </cell>
          <cell r="E61" t="str">
            <v xml:space="preserve"> </v>
          </cell>
        </row>
        <row r="62">
          <cell r="B62" t="str">
            <v xml:space="preserve"> </v>
          </cell>
          <cell r="E62" t="str">
            <v xml:space="preserve"> </v>
          </cell>
        </row>
        <row r="63">
          <cell r="B63" t="str">
            <v xml:space="preserve"> </v>
          </cell>
          <cell r="E63" t="str">
            <v xml:space="preserve"> </v>
          </cell>
        </row>
        <row r="64">
          <cell r="B64" t="str">
            <v xml:space="preserve"> </v>
          </cell>
          <cell r="E64" t="str">
            <v xml:space="preserve"> </v>
          </cell>
        </row>
        <row r="65">
          <cell r="B65" t="str">
            <v xml:space="preserve"> </v>
          </cell>
          <cell r="E65" t="str">
            <v xml:space="preserve"> </v>
          </cell>
        </row>
        <row r="66">
          <cell r="B66" t="str">
            <v xml:space="preserve"> </v>
          </cell>
          <cell r="E66" t="str">
            <v xml:space="preserve"> </v>
          </cell>
        </row>
        <row r="67">
          <cell r="B67" t="str">
            <v xml:space="preserve"> </v>
          </cell>
          <cell r="E67" t="str">
            <v xml:space="preserve"> </v>
          </cell>
        </row>
        <row r="68">
          <cell r="B68" t="str">
            <v xml:space="preserve"> </v>
          </cell>
          <cell r="E68" t="str">
            <v xml:space="preserve"> </v>
          </cell>
        </row>
        <row r="69">
          <cell r="B69" t="str">
            <v xml:space="preserve"> </v>
          </cell>
          <cell r="E69" t="str">
            <v xml:space="preserve"> </v>
          </cell>
        </row>
        <row r="70">
          <cell r="B70" t="str">
            <v xml:space="preserve"> </v>
          </cell>
          <cell r="E70" t="str">
            <v xml:space="preserve"> </v>
          </cell>
        </row>
        <row r="71">
          <cell r="B71" t="str">
            <v xml:space="preserve"> </v>
          </cell>
          <cell r="E71" t="str">
            <v xml:space="preserve"> </v>
          </cell>
        </row>
        <row r="72">
          <cell r="B72" t="str">
            <v xml:space="preserve"> </v>
          </cell>
          <cell r="E72" t="str">
            <v xml:space="preserve"> </v>
          </cell>
        </row>
        <row r="73">
          <cell r="B73" t="str">
            <v xml:space="preserve"> </v>
          </cell>
          <cell r="E73" t="str">
            <v xml:space="preserve"> </v>
          </cell>
        </row>
        <row r="74">
          <cell r="B74" t="str">
            <v xml:space="preserve"> </v>
          </cell>
          <cell r="E74" t="str">
            <v xml:space="preserve"> </v>
          </cell>
        </row>
        <row r="75">
          <cell r="B75" t="str">
            <v xml:space="preserve"> </v>
          </cell>
          <cell r="E75" t="str">
            <v xml:space="preserve"> </v>
          </cell>
        </row>
        <row r="76">
          <cell r="B76" t="str">
            <v xml:space="preserve"> </v>
          </cell>
          <cell r="E76" t="str">
            <v xml:space="preserve"> </v>
          </cell>
        </row>
        <row r="77">
          <cell r="B77" t="str">
            <v xml:space="preserve"> </v>
          </cell>
          <cell r="E77" t="str">
            <v xml:space="preserve"> </v>
          </cell>
        </row>
        <row r="78">
          <cell r="B78" t="str">
            <v xml:space="preserve"> </v>
          </cell>
          <cell r="E78" t="str">
            <v xml:space="preserve"> </v>
          </cell>
        </row>
        <row r="79">
          <cell r="B79" t="str">
            <v xml:space="preserve"> </v>
          </cell>
          <cell r="E79" t="str">
            <v xml:space="preserve"> </v>
          </cell>
        </row>
        <row r="80">
          <cell r="B80" t="str">
            <v xml:space="preserve"> </v>
          </cell>
          <cell r="E80" t="str">
            <v xml:space="preserve"> </v>
          </cell>
        </row>
        <row r="81">
          <cell r="B81" t="str">
            <v xml:space="preserve"> </v>
          </cell>
          <cell r="E81" t="str">
            <v xml:space="preserve"> </v>
          </cell>
        </row>
        <row r="82">
          <cell r="B82" t="str">
            <v xml:space="preserve"> </v>
          </cell>
          <cell r="E82" t="str">
            <v xml:space="preserve"> </v>
          </cell>
        </row>
        <row r="83">
          <cell r="B83" t="str">
            <v xml:space="preserve"> </v>
          </cell>
          <cell r="E83" t="str">
            <v xml:space="preserve"> </v>
          </cell>
        </row>
        <row r="84">
          <cell r="B84" t="str">
            <v xml:space="preserve"> </v>
          </cell>
          <cell r="E84" t="str">
            <v xml:space="preserve"> </v>
          </cell>
        </row>
        <row r="85">
          <cell r="B85" t="str">
            <v xml:space="preserve"> </v>
          </cell>
          <cell r="E85" t="str">
            <v xml:space="preserve"> </v>
          </cell>
        </row>
        <row r="86">
          <cell r="B86" t="str">
            <v xml:space="preserve"> </v>
          </cell>
          <cell r="E86" t="str">
            <v xml:space="preserve"> </v>
          </cell>
        </row>
        <row r="87">
          <cell r="B87" t="str">
            <v xml:space="preserve"> </v>
          </cell>
          <cell r="E87" t="str">
            <v xml:space="preserve"> </v>
          </cell>
        </row>
        <row r="88">
          <cell r="B88" t="str">
            <v xml:space="preserve"> </v>
          </cell>
          <cell r="E88" t="str">
            <v xml:space="preserve"> </v>
          </cell>
        </row>
        <row r="89">
          <cell r="B89" t="str">
            <v xml:space="preserve"> </v>
          </cell>
          <cell r="E89" t="str">
            <v xml:space="preserve"> </v>
          </cell>
        </row>
        <row r="90">
          <cell r="B90" t="str">
            <v xml:space="preserve"> </v>
          </cell>
          <cell r="E90" t="str">
            <v xml:space="preserve"> </v>
          </cell>
        </row>
        <row r="91">
          <cell r="B91" t="str">
            <v xml:space="preserve"> </v>
          </cell>
          <cell r="E91" t="str">
            <v xml:space="preserve"> </v>
          </cell>
        </row>
        <row r="92">
          <cell r="B92" t="str">
            <v xml:space="preserve"> </v>
          </cell>
          <cell r="E92" t="str">
            <v xml:space="preserve"> </v>
          </cell>
        </row>
        <row r="93">
          <cell r="B93" t="str">
            <v xml:space="preserve"> </v>
          </cell>
          <cell r="E93" t="str">
            <v xml:space="preserve"> </v>
          </cell>
        </row>
        <row r="94">
          <cell r="B94" t="str">
            <v xml:space="preserve"> </v>
          </cell>
          <cell r="E94" t="str">
            <v xml:space="preserve"> </v>
          </cell>
        </row>
        <row r="95">
          <cell r="B95" t="str">
            <v xml:space="preserve"> </v>
          </cell>
          <cell r="E95" t="str">
            <v xml:space="preserve"> </v>
          </cell>
        </row>
        <row r="96">
          <cell r="B96" t="str">
            <v xml:space="preserve"> </v>
          </cell>
          <cell r="E96" t="str">
            <v xml:space="preserve"> </v>
          </cell>
        </row>
        <row r="97">
          <cell r="B97" t="str">
            <v xml:space="preserve"> </v>
          </cell>
          <cell r="E97" t="str">
            <v xml:space="preserve"> </v>
          </cell>
        </row>
        <row r="98">
          <cell r="B98" t="str">
            <v xml:space="preserve"> </v>
          </cell>
          <cell r="E98" t="str">
            <v xml:space="preserve"> </v>
          </cell>
        </row>
        <row r="99">
          <cell r="B99" t="str">
            <v xml:space="preserve"> </v>
          </cell>
          <cell r="E99" t="str">
            <v xml:space="preserve"> </v>
          </cell>
        </row>
        <row r="100">
          <cell r="B100" t="str">
            <v xml:space="preserve"> </v>
          </cell>
          <cell r="E100" t="str">
            <v xml:space="preserve"> </v>
          </cell>
        </row>
        <row r="101">
          <cell r="B101" t="str">
            <v xml:space="preserve"> </v>
          </cell>
          <cell r="E101" t="str">
            <v xml:space="preserve"> </v>
          </cell>
        </row>
        <row r="102">
          <cell r="B102" t="str">
            <v xml:space="preserve"> </v>
          </cell>
          <cell r="E102" t="str">
            <v xml:space="preserve"> </v>
          </cell>
        </row>
        <row r="103">
          <cell r="B103" t="str">
            <v xml:space="preserve"> </v>
          </cell>
          <cell r="E103" t="str">
            <v xml:space="preserve"> </v>
          </cell>
        </row>
        <row r="104">
          <cell r="B104" t="str">
            <v xml:space="preserve"> </v>
          </cell>
          <cell r="E104" t="str">
            <v xml:space="preserve"> </v>
          </cell>
        </row>
        <row r="105">
          <cell r="B105" t="str">
            <v xml:space="preserve"> </v>
          </cell>
          <cell r="E105" t="str">
            <v xml:space="preserve"> </v>
          </cell>
        </row>
        <row r="106">
          <cell r="B106" t="str">
            <v xml:space="preserve"> </v>
          </cell>
          <cell r="E106" t="str">
            <v xml:space="preserve"> </v>
          </cell>
        </row>
        <row r="107">
          <cell r="B107" t="str">
            <v xml:space="preserve"> </v>
          </cell>
          <cell r="E107" t="str">
            <v xml:space="preserve"> </v>
          </cell>
        </row>
        <row r="108">
          <cell r="B108" t="str">
            <v xml:space="preserve"> </v>
          </cell>
          <cell r="E108" t="str">
            <v xml:space="preserve"> </v>
          </cell>
        </row>
        <row r="109">
          <cell r="B109" t="str">
            <v xml:space="preserve"> </v>
          </cell>
          <cell r="E109" t="str">
            <v xml:space="preserve"> </v>
          </cell>
        </row>
        <row r="110">
          <cell r="B110" t="str">
            <v xml:space="preserve"> </v>
          </cell>
          <cell r="E110" t="str">
            <v xml:space="preserve"> </v>
          </cell>
        </row>
        <row r="111">
          <cell r="B111" t="str">
            <v xml:space="preserve"> </v>
          </cell>
          <cell r="E111" t="str">
            <v xml:space="preserve"> </v>
          </cell>
        </row>
        <row r="112">
          <cell r="B112" t="str">
            <v xml:space="preserve"> </v>
          </cell>
          <cell r="E112" t="str">
            <v xml:space="preserve"> </v>
          </cell>
        </row>
        <row r="113">
          <cell r="B113" t="str">
            <v xml:space="preserve"> </v>
          </cell>
          <cell r="E113" t="str">
            <v xml:space="preserve"> </v>
          </cell>
        </row>
        <row r="114">
          <cell r="B114" t="str">
            <v xml:space="preserve"> </v>
          </cell>
          <cell r="E114" t="str">
            <v xml:space="preserve"> </v>
          </cell>
        </row>
        <row r="115">
          <cell r="B115" t="str">
            <v xml:space="preserve"> </v>
          </cell>
          <cell r="E115" t="str">
            <v xml:space="preserve"> </v>
          </cell>
        </row>
        <row r="116">
          <cell r="B116" t="str">
            <v xml:space="preserve"> </v>
          </cell>
          <cell r="E116" t="str">
            <v xml:space="preserve"> </v>
          </cell>
        </row>
        <row r="117">
          <cell r="B117" t="str">
            <v xml:space="preserve"> </v>
          </cell>
          <cell r="E117" t="str">
            <v xml:space="preserve"> </v>
          </cell>
        </row>
        <row r="118">
          <cell r="B118" t="str">
            <v xml:space="preserve"> </v>
          </cell>
          <cell r="E118" t="str">
            <v xml:space="preserve"> </v>
          </cell>
        </row>
        <row r="119">
          <cell r="B119" t="str">
            <v xml:space="preserve"> </v>
          </cell>
          <cell r="E119" t="str">
            <v xml:space="preserve"> </v>
          </cell>
        </row>
        <row r="120">
          <cell r="B120" t="str">
            <v xml:space="preserve"> </v>
          </cell>
          <cell r="E120" t="str">
            <v xml:space="preserve"> </v>
          </cell>
        </row>
        <row r="121">
          <cell r="B121" t="str">
            <v xml:space="preserve"> </v>
          </cell>
          <cell r="E121" t="str">
            <v xml:space="preserve"> </v>
          </cell>
        </row>
        <row r="122">
          <cell r="B122" t="str">
            <v xml:space="preserve"> </v>
          </cell>
          <cell r="E122" t="str">
            <v xml:space="preserve"> </v>
          </cell>
        </row>
        <row r="123">
          <cell r="B123" t="str">
            <v xml:space="preserve"> </v>
          </cell>
          <cell r="E123" t="str">
            <v xml:space="preserve"> </v>
          </cell>
        </row>
        <row r="124">
          <cell r="B124" t="str">
            <v xml:space="preserve"> </v>
          </cell>
          <cell r="E124" t="str">
            <v xml:space="preserve"> </v>
          </cell>
        </row>
        <row r="125">
          <cell r="B125" t="str">
            <v xml:space="preserve"> </v>
          </cell>
          <cell r="E125" t="str">
            <v xml:space="preserve"> </v>
          </cell>
        </row>
        <row r="126">
          <cell r="B126" t="str">
            <v xml:space="preserve"> </v>
          </cell>
          <cell r="E126" t="str">
            <v xml:space="preserve"> </v>
          </cell>
        </row>
        <row r="127">
          <cell r="B127" t="str">
            <v xml:space="preserve"> </v>
          </cell>
          <cell r="E127" t="str">
            <v xml:space="preserve"> </v>
          </cell>
        </row>
        <row r="128">
          <cell r="B128" t="str">
            <v xml:space="preserve"> </v>
          </cell>
          <cell r="E128" t="str">
            <v xml:space="preserve"> </v>
          </cell>
        </row>
        <row r="129">
          <cell r="B129" t="str">
            <v xml:space="preserve"> </v>
          </cell>
          <cell r="E129" t="str">
            <v xml:space="preserve"> </v>
          </cell>
        </row>
        <row r="130">
          <cell r="B130" t="str">
            <v xml:space="preserve"> </v>
          </cell>
          <cell r="E130" t="str">
            <v xml:space="preserve"> </v>
          </cell>
        </row>
        <row r="131">
          <cell r="B131" t="str">
            <v xml:space="preserve"> </v>
          </cell>
          <cell r="E131" t="str">
            <v xml:space="preserve"> </v>
          </cell>
        </row>
        <row r="132">
          <cell r="B132" t="str">
            <v xml:space="preserve"> </v>
          </cell>
          <cell r="E132" t="str">
            <v xml:space="preserve"> </v>
          </cell>
        </row>
        <row r="133">
          <cell r="B133" t="str">
            <v xml:space="preserve"> </v>
          </cell>
          <cell r="E133" t="str">
            <v xml:space="preserve"> </v>
          </cell>
        </row>
        <row r="134">
          <cell r="B134" t="str">
            <v xml:space="preserve"> </v>
          </cell>
          <cell r="E134" t="str">
            <v xml:space="preserve"> </v>
          </cell>
        </row>
        <row r="135">
          <cell r="B135" t="str">
            <v xml:space="preserve"> </v>
          </cell>
          <cell r="E135" t="str">
            <v xml:space="preserve"> </v>
          </cell>
        </row>
        <row r="136">
          <cell r="B136" t="str">
            <v xml:space="preserve"> </v>
          </cell>
          <cell r="E136" t="str">
            <v xml:space="preserve"> </v>
          </cell>
        </row>
        <row r="137">
          <cell r="B137" t="str">
            <v xml:space="preserve"> </v>
          </cell>
          <cell r="E137" t="str">
            <v xml:space="preserve"> </v>
          </cell>
        </row>
        <row r="138">
          <cell r="B138" t="str">
            <v xml:space="preserve"> </v>
          </cell>
          <cell r="E138" t="str">
            <v xml:space="preserve"> </v>
          </cell>
        </row>
        <row r="139">
          <cell r="B139" t="str">
            <v xml:space="preserve"> </v>
          </cell>
          <cell r="E139" t="str">
            <v xml:space="preserve"> </v>
          </cell>
        </row>
        <row r="140">
          <cell r="B140" t="str">
            <v xml:space="preserve"> </v>
          </cell>
          <cell r="E140" t="str">
            <v xml:space="preserve"> </v>
          </cell>
        </row>
        <row r="141">
          <cell r="B141" t="str">
            <v xml:space="preserve"> </v>
          </cell>
          <cell r="E141" t="str">
            <v xml:space="preserve"> </v>
          </cell>
        </row>
        <row r="142">
          <cell r="B142" t="str">
            <v xml:space="preserve"> </v>
          </cell>
          <cell r="E142" t="str">
            <v xml:space="preserve"> </v>
          </cell>
        </row>
        <row r="143">
          <cell r="B143" t="str">
            <v xml:space="preserve"> </v>
          </cell>
          <cell r="E143" t="str">
            <v xml:space="preserve"> </v>
          </cell>
        </row>
        <row r="144">
          <cell r="B144" t="str">
            <v xml:space="preserve"> </v>
          </cell>
          <cell r="E144" t="str">
            <v xml:space="preserve"> </v>
          </cell>
        </row>
        <row r="145">
          <cell r="B145" t="str">
            <v xml:space="preserve"> </v>
          </cell>
          <cell r="E145" t="str">
            <v xml:space="preserve"> </v>
          </cell>
        </row>
        <row r="146">
          <cell r="B146" t="str">
            <v xml:space="preserve"> </v>
          </cell>
          <cell r="E146" t="str">
            <v xml:space="preserve"> </v>
          </cell>
        </row>
        <row r="147">
          <cell r="B147" t="str">
            <v xml:space="preserve"> </v>
          </cell>
          <cell r="E147" t="str">
            <v xml:space="preserve"> </v>
          </cell>
        </row>
        <row r="148">
          <cell r="B148" t="str">
            <v xml:space="preserve"> </v>
          </cell>
          <cell r="E148" t="str">
            <v xml:space="preserve"> </v>
          </cell>
        </row>
        <row r="149">
          <cell r="B149" t="str">
            <v xml:space="preserve"> </v>
          </cell>
          <cell r="E149" t="str">
            <v xml:space="preserve"> </v>
          </cell>
        </row>
        <row r="150">
          <cell r="B150" t="str">
            <v xml:space="preserve"> </v>
          </cell>
          <cell r="E150" t="str">
            <v xml:space="preserve"> </v>
          </cell>
        </row>
        <row r="151">
          <cell r="B151" t="str">
            <v xml:space="preserve"> </v>
          </cell>
          <cell r="E151" t="str">
            <v xml:space="preserve"> </v>
          </cell>
        </row>
        <row r="152">
          <cell r="B152" t="str">
            <v xml:space="preserve"> </v>
          </cell>
          <cell r="E152" t="str">
            <v xml:space="preserve"> </v>
          </cell>
        </row>
        <row r="153">
          <cell r="B153" t="str">
            <v xml:space="preserve"> </v>
          </cell>
          <cell r="E153" t="str">
            <v xml:space="preserve"> </v>
          </cell>
        </row>
        <row r="154">
          <cell r="B154" t="str">
            <v xml:space="preserve"> </v>
          </cell>
          <cell r="E154" t="str">
            <v xml:space="preserve"> </v>
          </cell>
        </row>
        <row r="155">
          <cell r="B155" t="str">
            <v xml:space="preserve"> </v>
          </cell>
          <cell r="E155" t="str">
            <v xml:space="preserve"> </v>
          </cell>
        </row>
        <row r="156">
          <cell r="B156" t="str">
            <v xml:space="preserve"> </v>
          </cell>
          <cell r="E156" t="str">
            <v xml:space="preserve"> </v>
          </cell>
        </row>
        <row r="157">
          <cell r="B157" t="str">
            <v xml:space="preserve"> </v>
          </cell>
          <cell r="E157" t="str">
            <v xml:space="preserve"> </v>
          </cell>
        </row>
        <row r="158">
          <cell r="B158" t="str">
            <v xml:space="preserve"> </v>
          </cell>
          <cell r="E158" t="str">
            <v xml:space="preserve"> </v>
          </cell>
        </row>
        <row r="159">
          <cell r="B159" t="str">
            <v xml:space="preserve"> </v>
          </cell>
          <cell r="E159" t="str">
            <v xml:space="preserve"> </v>
          </cell>
        </row>
        <row r="160">
          <cell r="B160" t="str">
            <v xml:space="preserve"> </v>
          </cell>
          <cell r="E160" t="str">
            <v xml:space="preserve"> </v>
          </cell>
        </row>
        <row r="161">
          <cell r="B161" t="str">
            <v xml:space="preserve"> </v>
          </cell>
          <cell r="E161" t="str">
            <v xml:space="preserve"> </v>
          </cell>
        </row>
        <row r="162">
          <cell r="B162" t="str">
            <v xml:space="preserve"> </v>
          </cell>
          <cell r="E162" t="str">
            <v xml:space="preserve"> </v>
          </cell>
        </row>
        <row r="163">
          <cell r="B163" t="str">
            <v xml:space="preserve"> </v>
          </cell>
          <cell r="E163" t="str">
            <v xml:space="preserve"> </v>
          </cell>
        </row>
        <row r="164">
          <cell r="B164" t="str">
            <v xml:space="preserve"> </v>
          </cell>
          <cell r="E164" t="str">
            <v xml:space="preserve"> </v>
          </cell>
        </row>
        <row r="165">
          <cell r="B165" t="str">
            <v xml:space="preserve"> </v>
          </cell>
          <cell r="E165" t="str">
            <v xml:space="preserve"> </v>
          </cell>
        </row>
        <row r="166">
          <cell r="B166" t="str">
            <v xml:space="preserve"> </v>
          </cell>
          <cell r="E166" t="str">
            <v xml:space="preserve"> </v>
          </cell>
        </row>
        <row r="167">
          <cell r="B167" t="str">
            <v xml:space="preserve"> </v>
          </cell>
          <cell r="E167" t="str">
            <v xml:space="preserve"> </v>
          </cell>
        </row>
        <row r="168">
          <cell r="B168" t="str">
            <v xml:space="preserve"> </v>
          </cell>
          <cell r="E168" t="str">
            <v xml:space="preserve"> </v>
          </cell>
        </row>
        <row r="169">
          <cell r="B169" t="str">
            <v xml:space="preserve"> </v>
          </cell>
          <cell r="E169" t="str">
            <v xml:space="preserve"> </v>
          </cell>
        </row>
        <row r="170">
          <cell r="B170" t="str">
            <v xml:space="preserve"> </v>
          </cell>
          <cell r="E170" t="str">
            <v xml:space="preserve"> </v>
          </cell>
        </row>
        <row r="171">
          <cell r="B171" t="str">
            <v xml:space="preserve"> </v>
          </cell>
          <cell r="E171" t="str">
            <v xml:space="preserve"> </v>
          </cell>
        </row>
        <row r="172">
          <cell r="B172" t="str">
            <v xml:space="preserve"> </v>
          </cell>
          <cell r="E172" t="str">
            <v xml:space="preserve"> </v>
          </cell>
        </row>
        <row r="173">
          <cell r="B173" t="str">
            <v xml:space="preserve"> </v>
          </cell>
          <cell r="E173" t="str">
            <v xml:space="preserve"> </v>
          </cell>
        </row>
        <row r="174">
          <cell r="B174" t="str">
            <v xml:space="preserve"> </v>
          </cell>
          <cell r="E174" t="str">
            <v xml:space="preserve"> </v>
          </cell>
        </row>
        <row r="175">
          <cell r="B175" t="str">
            <v xml:space="preserve"> </v>
          </cell>
          <cell r="E175" t="str">
            <v xml:space="preserve"> </v>
          </cell>
        </row>
        <row r="176">
          <cell r="B176" t="str">
            <v xml:space="preserve"> </v>
          </cell>
          <cell r="E176" t="str">
            <v xml:space="preserve"> </v>
          </cell>
        </row>
        <row r="177">
          <cell r="B177" t="str">
            <v xml:space="preserve"> </v>
          </cell>
          <cell r="E177" t="str">
            <v xml:space="preserve"> </v>
          </cell>
        </row>
        <row r="178">
          <cell r="B178" t="str">
            <v xml:space="preserve"> </v>
          </cell>
          <cell r="E178" t="str">
            <v xml:space="preserve"> </v>
          </cell>
        </row>
        <row r="179">
          <cell r="B179" t="str">
            <v xml:space="preserve"> </v>
          </cell>
          <cell r="E179" t="str">
            <v xml:space="preserve"> </v>
          </cell>
        </row>
        <row r="180">
          <cell r="B180" t="str">
            <v xml:space="preserve"> </v>
          </cell>
          <cell r="E180" t="str">
            <v xml:space="preserve"> </v>
          </cell>
        </row>
        <row r="181">
          <cell r="B181" t="str">
            <v xml:space="preserve"> </v>
          </cell>
          <cell r="E181" t="str">
            <v xml:space="preserve"> </v>
          </cell>
        </row>
        <row r="182">
          <cell r="B182" t="str">
            <v xml:space="preserve"> </v>
          </cell>
          <cell r="E182" t="str">
            <v xml:space="preserve"> </v>
          </cell>
        </row>
        <row r="183">
          <cell r="B183" t="str">
            <v xml:space="preserve"> </v>
          </cell>
          <cell r="E183" t="str">
            <v xml:space="preserve"> </v>
          </cell>
        </row>
        <row r="184">
          <cell r="B184" t="str">
            <v xml:space="preserve"> </v>
          </cell>
          <cell r="E184" t="str">
            <v xml:space="preserve"> </v>
          </cell>
        </row>
        <row r="185">
          <cell r="B185" t="str">
            <v xml:space="preserve"> </v>
          </cell>
          <cell r="E185" t="str">
            <v xml:space="preserve"> </v>
          </cell>
        </row>
        <row r="186">
          <cell r="B186" t="str">
            <v xml:space="preserve"> </v>
          </cell>
          <cell r="E186" t="str">
            <v xml:space="preserve"> </v>
          </cell>
        </row>
        <row r="187">
          <cell r="B187" t="str">
            <v xml:space="preserve"> </v>
          </cell>
          <cell r="E187" t="str">
            <v xml:space="preserve"> </v>
          </cell>
        </row>
        <row r="188">
          <cell r="B188" t="str">
            <v xml:space="preserve"> </v>
          </cell>
          <cell r="E188" t="str">
            <v xml:space="preserve"> </v>
          </cell>
        </row>
        <row r="189">
          <cell r="B189" t="str">
            <v xml:space="preserve"> </v>
          </cell>
          <cell r="E189" t="str">
            <v xml:space="preserve"> </v>
          </cell>
        </row>
        <row r="190">
          <cell r="B190" t="str">
            <v xml:space="preserve"> </v>
          </cell>
          <cell r="E190" t="str">
            <v xml:space="preserve"> </v>
          </cell>
        </row>
        <row r="191">
          <cell r="B191" t="str">
            <v xml:space="preserve"> </v>
          </cell>
          <cell r="E191" t="str">
            <v xml:space="preserve"> </v>
          </cell>
        </row>
        <row r="192">
          <cell r="B192" t="str">
            <v xml:space="preserve"> </v>
          </cell>
          <cell r="E192" t="str">
            <v xml:space="preserve"> </v>
          </cell>
        </row>
        <row r="193">
          <cell r="B193" t="str">
            <v xml:space="preserve"> </v>
          </cell>
          <cell r="E193" t="str">
            <v xml:space="preserve"> </v>
          </cell>
        </row>
        <row r="194">
          <cell r="B194" t="str">
            <v xml:space="preserve"> </v>
          </cell>
          <cell r="E194" t="str">
            <v xml:space="preserve"> </v>
          </cell>
        </row>
        <row r="195">
          <cell r="B195" t="str">
            <v xml:space="preserve"> </v>
          </cell>
          <cell r="E195" t="str">
            <v xml:space="preserve"> </v>
          </cell>
        </row>
        <row r="196">
          <cell r="B196" t="str">
            <v xml:space="preserve"> </v>
          </cell>
          <cell r="E196" t="str">
            <v xml:space="preserve"> </v>
          </cell>
        </row>
        <row r="197">
          <cell r="B197" t="str">
            <v xml:space="preserve"> </v>
          </cell>
          <cell r="E197" t="str">
            <v xml:space="preserve"> </v>
          </cell>
        </row>
        <row r="198">
          <cell r="B198" t="str">
            <v xml:space="preserve"> </v>
          </cell>
          <cell r="E198" t="str">
            <v xml:space="preserve"> </v>
          </cell>
        </row>
        <row r="199">
          <cell r="B199" t="str">
            <v xml:space="preserve"> </v>
          </cell>
          <cell r="E199" t="str">
            <v xml:space="preserve"> </v>
          </cell>
        </row>
        <row r="200">
          <cell r="B200" t="str">
            <v xml:space="preserve"> </v>
          </cell>
          <cell r="E200" t="str">
            <v xml:space="preserve"> </v>
          </cell>
        </row>
        <row r="201">
          <cell r="B201" t="str">
            <v xml:space="preserve"> </v>
          </cell>
          <cell r="E201" t="str">
            <v xml:space="preserve"> </v>
          </cell>
        </row>
        <row r="202">
          <cell r="B202" t="str">
            <v xml:space="preserve"> </v>
          </cell>
          <cell r="E202" t="str">
            <v xml:space="preserve"> </v>
          </cell>
        </row>
        <row r="203">
          <cell r="B203" t="str">
            <v xml:space="preserve"> </v>
          </cell>
          <cell r="E203" t="str">
            <v xml:space="preserve"> </v>
          </cell>
        </row>
        <row r="204">
          <cell r="B204" t="str">
            <v xml:space="preserve"> </v>
          </cell>
          <cell r="E204" t="str">
            <v xml:space="preserve"> </v>
          </cell>
        </row>
        <row r="205">
          <cell r="B205" t="str">
            <v xml:space="preserve"> </v>
          </cell>
          <cell r="E205" t="str">
            <v xml:space="preserve"> </v>
          </cell>
        </row>
        <row r="206">
          <cell r="B206" t="str">
            <v xml:space="preserve"> </v>
          </cell>
          <cell r="E206" t="str">
            <v xml:space="preserve"> </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come"/>
      <sheetName val="Expense"/>
      <sheetName val="Accounts"/>
      <sheetName val="Tax"/>
      <sheetName val="Income and Expense by Month"/>
      <sheetName val="BAS"/>
      <sheetName val="scratch"/>
      <sheetName val="q"/>
      <sheetName val="Sheet1"/>
    </sheetNames>
    <sheetDataSet>
      <sheetData sheetId="0" refreshError="1"/>
      <sheetData sheetId="1" refreshError="1"/>
      <sheetData sheetId="2" refreshError="1"/>
      <sheetData sheetId="3">
        <row r="6">
          <cell r="B6" t="str">
            <v xml:space="preserve"> </v>
          </cell>
          <cell r="F6" t="str">
            <v xml:space="preserve"> </v>
          </cell>
        </row>
        <row r="7">
          <cell r="B7" t="str">
            <v xml:space="preserve"> </v>
          </cell>
          <cell r="F7" t="str">
            <v xml:space="preserve"> </v>
          </cell>
        </row>
        <row r="8">
          <cell r="B8" t="str">
            <v xml:space="preserve"> </v>
          </cell>
          <cell r="F8" t="str">
            <v xml:space="preserve"> </v>
          </cell>
        </row>
        <row r="9">
          <cell r="B9" t="str">
            <v xml:space="preserve"> </v>
          </cell>
          <cell r="F9" t="str">
            <v xml:space="preserve"> </v>
          </cell>
        </row>
        <row r="10">
          <cell r="B10" t="str">
            <v xml:space="preserve"> </v>
          </cell>
          <cell r="F10" t="str">
            <v xml:space="preserve"> </v>
          </cell>
        </row>
        <row r="11">
          <cell r="B11" t="str">
            <v xml:space="preserve"> </v>
          </cell>
          <cell r="F11" t="str">
            <v xml:space="preserve"> </v>
          </cell>
        </row>
        <row r="12">
          <cell r="B12" t="str">
            <v xml:space="preserve"> </v>
          </cell>
          <cell r="F12" t="str">
            <v xml:space="preserve"> </v>
          </cell>
        </row>
        <row r="13">
          <cell r="B13" t="str">
            <v xml:space="preserve"> </v>
          </cell>
          <cell r="F13" t="str">
            <v xml:space="preserve"> </v>
          </cell>
        </row>
        <row r="14">
          <cell r="B14" t="str">
            <v xml:space="preserve"> </v>
          </cell>
          <cell r="F14" t="str">
            <v xml:space="preserve"> </v>
          </cell>
        </row>
        <row r="15">
          <cell r="B15" t="str">
            <v xml:space="preserve"> </v>
          </cell>
          <cell r="F15" t="str">
            <v xml:space="preserve"> </v>
          </cell>
        </row>
        <row r="16">
          <cell r="B16" t="str">
            <v xml:space="preserve"> </v>
          </cell>
          <cell r="F16" t="str">
            <v xml:space="preserve"> </v>
          </cell>
        </row>
        <row r="17">
          <cell r="B17" t="str">
            <v xml:space="preserve"> </v>
          </cell>
          <cell r="F17" t="str">
            <v xml:space="preserve"> </v>
          </cell>
        </row>
        <row r="18">
          <cell r="B18" t="str">
            <v xml:space="preserve"> </v>
          </cell>
          <cell r="F18" t="str">
            <v xml:space="preserve"> </v>
          </cell>
        </row>
        <row r="19">
          <cell r="B19" t="str">
            <v xml:space="preserve"> </v>
          </cell>
          <cell r="F19" t="str">
            <v xml:space="preserve"> </v>
          </cell>
        </row>
        <row r="20">
          <cell r="B20" t="str">
            <v xml:space="preserve"> </v>
          </cell>
          <cell r="F20" t="str">
            <v xml:space="preserve"> </v>
          </cell>
        </row>
        <row r="21">
          <cell r="B21" t="str">
            <v xml:space="preserve"> </v>
          </cell>
          <cell r="F21" t="str">
            <v xml:space="preserve"> </v>
          </cell>
        </row>
        <row r="22">
          <cell r="B22" t="str">
            <v xml:space="preserve"> </v>
          </cell>
          <cell r="F22" t="str">
            <v xml:space="preserve"> </v>
          </cell>
        </row>
        <row r="23">
          <cell r="B23" t="str">
            <v xml:space="preserve"> </v>
          </cell>
          <cell r="F23" t="str">
            <v xml:space="preserve"> </v>
          </cell>
        </row>
        <row r="24">
          <cell r="B24" t="str">
            <v xml:space="preserve"> </v>
          </cell>
          <cell r="F24" t="str">
            <v xml:space="preserve"> </v>
          </cell>
        </row>
        <row r="25">
          <cell r="B25" t="str">
            <v xml:space="preserve"> </v>
          </cell>
          <cell r="F25" t="str">
            <v xml:space="preserve"> </v>
          </cell>
        </row>
        <row r="26">
          <cell r="B26" t="str">
            <v xml:space="preserve"> </v>
          </cell>
          <cell r="F26" t="str">
            <v xml:space="preserve"> </v>
          </cell>
        </row>
        <row r="27">
          <cell r="B27" t="str">
            <v xml:space="preserve"> </v>
          </cell>
          <cell r="F27" t="str">
            <v xml:space="preserve"> </v>
          </cell>
        </row>
        <row r="28">
          <cell r="B28" t="str">
            <v xml:space="preserve"> </v>
          </cell>
          <cell r="F28" t="str">
            <v xml:space="preserve"> </v>
          </cell>
        </row>
        <row r="29">
          <cell r="B29" t="str">
            <v xml:space="preserve"> </v>
          </cell>
          <cell r="F29" t="str">
            <v xml:space="preserve"> </v>
          </cell>
        </row>
        <row r="30">
          <cell r="B30" t="str">
            <v xml:space="preserve"> </v>
          </cell>
          <cell r="F30" t="str">
            <v xml:space="preserve"> </v>
          </cell>
        </row>
        <row r="31">
          <cell r="B31" t="str">
            <v xml:space="preserve"> </v>
          </cell>
          <cell r="F31" t="str">
            <v xml:space="preserve"> </v>
          </cell>
        </row>
        <row r="32">
          <cell r="B32" t="str">
            <v xml:space="preserve"> </v>
          </cell>
          <cell r="F32" t="str">
            <v xml:space="preserve"> </v>
          </cell>
        </row>
        <row r="33">
          <cell r="B33" t="str">
            <v xml:space="preserve"> </v>
          </cell>
          <cell r="F33" t="str">
            <v xml:space="preserve"> </v>
          </cell>
        </row>
        <row r="34">
          <cell r="B34" t="str">
            <v xml:space="preserve"> </v>
          </cell>
          <cell r="F34" t="str">
            <v xml:space="preserve"> </v>
          </cell>
        </row>
        <row r="35">
          <cell r="B35" t="str">
            <v xml:space="preserve"> </v>
          </cell>
          <cell r="F35" t="str">
            <v xml:space="preserve"> </v>
          </cell>
        </row>
        <row r="36">
          <cell r="B36" t="str">
            <v xml:space="preserve"> </v>
          </cell>
          <cell r="F36" t="str">
            <v xml:space="preserve"> </v>
          </cell>
        </row>
        <row r="37">
          <cell r="B37" t="str">
            <v xml:space="preserve"> </v>
          </cell>
          <cell r="F37" t="str">
            <v xml:space="preserve"> </v>
          </cell>
        </row>
        <row r="38">
          <cell r="B38" t="str">
            <v xml:space="preserve"> </v>
          </cell>
          <cell r="F38" t="str">
            <v xml:space="preserve"> </v>
          </cell>
        </row>
        <row r="39">
          <cell r="B39" t="str">
            <v xml:space="preserve"> </v>
          </cell>
          <cell r="F39" t="str">
            <v xml:space="preserve"> </v>
          </cell>
        </row>
        <row r="40">
          <cell r="B40" t="str">
            <v xml:space="preserve"> </v>
          </cell>
          <cell r="F40" t="str">
            <v xml:space="preserve"> </v>
          </cell>
        </row>
        <row r="41">
          <cell r="B41" t="str">
            <v xml:space="preserve"> </v>
          </cell>
          <cell r="F41" t="str">
            <v xml:space="preserve"> </v>
          </cell>
        </row>
        <row r="42">
          <cell r="B42" t="str">
            <v xml:space="preserve"> </v>
          </cell>
          <cell r="F42" t="str">
            <v xml:space="preserve"> </v>
          </cell>
        </row>
        <row r="43">
          <cell r="B43" t="str">
            <v xml:space="preserve"> </v>
          </cell>
          <cell r="F43" t="str">
            <v xml:space="preserve"> </v>
          </cell>
        </row>
        <row r="44">
          <cell r="B44" t="str">
            <v xml:space="preserve"> </v>
          </cell>
          <cell r="F44" t="str">
            <v xml:space="preserve"> </v>
          </cell>
        </row>
        <row r="45">
          <cell r="B45" t="str">
            <v xml:space="preserve"> </v>
          </cell>
          <cell r="F45" t="str">
            <v xml:space="preserve"> </v>
          </cell>
        </row>
        <row r="46">
          <cell r="B46" t="str">
            <v xml:space="preserve"> </v>
          </cell>
          <cell r="F46" t="str">
            <v xml:space="preserve"> </v>
          </cell>
        </row>
        <row r="47">
          <cell r="B47" t="str">
            <v xml:space="preserve"> </v>
          </cell>
          <cell r="F47" t="str">
            <v xml:space="preserve"> </v>
          </cell>
        </row>
        <row r="48">
          <cell r="B48" t="str">
            <v xml:space="preserve"> </v>
          </cell>
          <cell r="F48" t="str">
            <v xml:space="preserve"> </v>
          </cell>
        </row>
        <row r="49">
          <cell r="B49" t="str">
            <v xml:space="preserve"> </v>
          </cell>
          <cell r="F49" t="str">
            <v xml:space="preserve"> </v>
          </cell>
        </row>
        <row r="50">
          <cell r="B50" t="str">
            <v xml:space="preserve"> </v>
          </cell>
          <cell r="F50" t="str">
            <v xml:space="preserve"> </v>
          </cell>
        </row>
        <row r="51">
          <cell r="B51" t="str">
            <v xml:space="preserve"> </v>
          </cell>
          <cell r="F51" t="str">
            <v xml:space="preserve"> </v>
          </cell>
        </row>
        <row r="52">
          <cell r="B52" t="str">
            <v xml:space="preserve"> </v>
          </cell>
          <cell r="F52" t="str">
            <v xml:space="preserve"> </v>
          </cell>
        </row>
        <row r="53">
          <cell r="B53" t="str">
            <v xml:space="preserve"> </v>
          </cell>
          <cell r="F53" t="str">
            <v xml:space="preserve"> </v>
          </cell>
        </row>
        <row r="54">
          <cell r="B54" t="str">
            <v xml:space="preserve"> </v>
          </cell>
          <cell r="F54" t="str">
            <v xml:space="preserve"> </v>
          </cell>
        </row>
        <row r="55">
          <cell r="B55" t="str">
            <v xml:space="preserve"> </v>
          </cell>
          <cell r="F55" t="str">
            <v xml:space="preserve"> </v>
          </cell>
        </row>
        <row r="56">
          <cell r="B56" t="str">
            <v xml:space="preserve"> </v>
          </cell>
          <cell r="F56" t="str">
            <v xml:space="preserve"> </v>
          </cell>
        </row>
        <row r="57">
          <cell r="B57" t="str">
            <v xml:space="preserve"> </v>
          </cell>
          <cell r="F57" t="str">
            <v xml:space="preserve"> </v>
          </cell>
        </row>
        <row r="58">
          <cell r="B58" t="str">
            <v xml:space="preserve"> </v>
          </cell>
          <cell r="F58" t="str">
            <v xml:space="preserve"> </v>
          </cell>
        </row>
        <row r="59">
          <cell r="B59" t="str">
            <v xml:space="preserve"> </v>
          </cell>
          <cell r="F59" t="str">
            <v xml:space="preserve"> </v>
          </cell>
        </row>
        <row r="60">
          <cell r="B60" t="str">
            <v xml:space="preserve"> </v>
          </cell>
          <cell r="F60" t="str">
            <v xml:space="preserve"> </v>
          </cell>
        </row>
        <row r="61">
          <cell r="B61" t="str">
            <v xml:space="preserve"> </v>
          </cell>
          <cell r="F61" t="str">
            <v xml:space="preserve"> </v>
          </cell>
        </row>
        <row r="62">
          <cell r="B62" t="str">
            <v xml:space="preserve"> </v>
          </cell>
          <cell r="F62" t="str">
            <v xml:space="preserve"> </v>
          </cell>
        </row>
        <row r="63">
          <cell r="B63" t="str">
            <v xml:space="preserve"> </v>
          </cell>
          <cell r="F63" t="str">
            <v xml:space="preserve"> </v>
          </cell>
        </row>
        <row r="64">
          <cell r="B64" t="str">
            <v xml:space="preserve"> </v>
          </cell>
          <cell r="F64" t="str">
            <v xml:space="preserve"> </v>
          </cell>
        </row>
        <row r="65">
          <cell r="B65" t="str">
            <v xml:space="preserve"> </v>
          </cell>
          <cell r="F65" t="str">
            <v xml:space="preserve"> </v>
          </cell>
        </row>
        <row r="66">
          <cell r="B66" t="str">
            <v xml:space="preserve"> </v>
          </cell>
          <cell r="F66" t="str">
            <v xml:space="preserve"> </v>
          </cell>
        </row>
        <row r="67">
          <cell r="B67" t="str">
            <v xml:space="preserve"> </v>
          </cell>
          <cell r="F67" t="str">
            <v xml:space="preserve"> </v>
          </cell>
        </row>
        <row r="68">
          <cell r="B68" t="str">
            <v xml:space="preserve"> </v>
          </cell>
          <cell r="F68" t="str">
            <v xml:space="preserve"> </v>
          </cell>
        </row>
        <row r="69">
          <cell r="B69" t="str">
            <v xml:space="preserve"> </v>
          </cell>
          <cell r="F69" t="str">
            <v xml:space="preserve"> </v>
          </cell>
        </row>
        <row r="70">
          <cell r="B70" t="str">
            <v xml:space="preserve"> </v>
          </cell>
          <cell r="F70" t="str">
            <v xml:space="preserve"> </v>
          </cell>
        </row>
        <row r="71">
          <cell r="B71" t="str">
            <v xml:space="preserve"> </v>
          </cell>
          <cell r="F71" t="str">
            <v xml:space="preserve"> </v>
          </cell>
        </row>
        <row r="72">
          <cell r="B72" t="str">
            <v xml:space="preserve"> </v>
          </cell>
          <cell r="F72" t="str">
            <v xml:space="preserve"> </v>
          </cell>
        </row>
        <row r="73">
          <cell r="B73" t="str">
            <v xml:space="preserve"> </v>
          </cell>
          <cell r="F73" t="str">
            <v xml:space="preserve"> </v>
          </cell>
        </row>
        <row r="74">
          <cell r="B74" t="str">
            <v xml:space="preserve"> </v>
          </cell>
          <cell r="F74" t="str">
            <v xml:space="preserve"> </v>
          </cell>
        </row>
        <row r="75">
          <cell r="B75" t="str">
            <v xml:space="preserve"> </v>
          </cell>
          <cell r="F75" t="str">
            <v xml:space="preserve"> </v>
          </cell>
        </row>
        <row r="76">
          <cell r="B76" t="str">
            <v xml:space="preserve"> </v>
          </cell>
          <cell r="F76" t="str">
            <v xml:space="preserve"> </v>
          </cell>
        </row>
        <row r="77">
          <cell r="B77" t="str">
            <v xml:space="preserve"> </v>
          </cell>
          <cell r="F77" t="str">
            <v xml:space="preserve"> </v>
          </cell>
        </row>
        <row r="78">
          <cell r="B78" t="str">
            <v xml:space="preserve"> </v>
          </cell>
          <cell r="F78" t="str">
            <v xml:space="preserve"> </v>
          </cell>
        </row>
        <row r="79">
          <cell r="B79" t="str">
            <v xml:space="preserve"> </v>
          </cell>
          <cell r="F79" t="str">
            <v xml:space="preserve"> </v>
          </cell>
        </row>
        <row r="80">
          <cell r="B80" t="str">
            <v xml:space="preserve"> </v>
          </cell>
          <cell r="F80" t="str">
            <v xml:space="preserve"> </v>
          </cell>
        </row>
        <row r="81">
          <cell r="B81" t="str">
            <v xml:space="preserve"> </v>
          </cell>
          <cell r="F81" t="str">
            <v xml:space="preserve"> </v>
          </cell>
        </row>
        <row r="82">
          <cell r="B82" t="str">
            <v xml:space="preserve"> </v>
          </cell>
          <cell r="F82" t="str">
            <v xml:space="preserve"> </v>
          </cell>
        </row>
        <row r="83">
          <cell r="B83" t="str">
            <v xml:space="preserve"> </v>
          </cell>
          <cell r="F83" t="str">
            <v xml:space="preserve"> </v>
          </cell>
        </row>
        <row r="84">
          <cell r="B84" t="str">
            <v xml:space="preserve"> </v>
          </cell>
          <cell r="F84" t="str">
            <v xml:space="preserve"> </v>
          </cell>
        </row>
        <row r="85">
          <cell r="B85" t="str">
            <v xml:space="preserve"> </v>
          </cell>
          <cell r="F85" t="str">
            <v xml:space="preserve"> </v>
          </cell>
        </row>
        <row r="86">
          <cell r="B86" t="str">
            <v xml:space="preserve"> </v>
          </cell>
          <cell r="F86" t="str">
            <v xml:space="preserve"> </v>
          </cell>
        </row>
        <row r="87">
          <cell r="B87" t="str">
            <v xml:space="preserve"> </v>
          </cell>
          <cell r="F87" t="str">
            <v xml:space="preserve"> </v>
          </cell>
        </row>
        <row r="88">
          <cell r="B88" t="str">
            <v xml:space="preserve"> </v>
          </cell>
          <cell r="F88" t="str">
            <v xml:space="preserve"> </v>
          </cell>
        </row>
        <row r="89">
          <cell r="B89" t="str">
            <v xml:space="preserve"> </v>
          </cell>
          <cell r="F89" t="str">
            <v xml:space="preserve"> </v>
          </cell>
        </row>
        <row r="90">
          <cell r="B90" t="str">
            <v xml:space="preserve"> </v>
          </cell>
          <cell r="F90" t="str">
            <v xml:space="preserve"> </v>
          </cell>
        </row>
        <row r="91">
          <cell r="B91" t="str">
            <v xml:space="preserve"> </v>
          </cell>
          <cell r="F91" t="str">
            <v xml:space="preserve"> </v>
          </cell>
        </row>
        <row r="92">
          <cell r="B92" t="str">
            <v xml:space="preserve"> </v>
          </cell>
          <cell r="F92" t="str">
            <v xml:space="preserve"> </v>
          </cell>
        </row>
        <row r="93">
          <cell r="B93" t="str">
            <v xml:space="preserve"> </v>
          </cell>
          <cell r="F93" t="str">
            <v xml:space="preserve"> </v>
          </cell>
        </row>
        <row r="94">
          <cell r="B94" t="str">
            <v xml:space="preserve"> </v>
          </cell>
          <cell r="F94" t="str">
            <v xml:space="preserve"> </v>
          </cell>
        </row>
        <row r="95">
          <cell r="B95" t="str">
            <v xml:space="preserve"> </v>
          </cell>
          <cell r="F95" t="str">
            <v xml:space="preserve"> </v>
          </cell>
        </row>
        <row r="96">
          <cell r="B96" t="str">
            <v xml:space="preserve"> </v>
          </cell>
          <cell r="F96" t="str">
            <v xml:space="preserve"> </v>
          </cell>
        </row>
        <row r="97">
          <cell r="B97" t="str">
            <v xml:space="preserve"> </v>
          </cell>
          <cell r="F97" t="str">
            <v xml:space="preserve"> </v>
          </cell>
        </row>
        <row r="98">
          <cell r="B98" t="str">
            <v xml:space="preserve"> </v>
          </cell>
          <cell r="F98" t="str">
            <v xml:space="preserve"> </v>
          </cell>
        </row>
        <row r="99">
          <cell r="B99" t="str">
            <v xml:space="preserve"> </v>
          </cell>
          <cell r="F99" t="str">
            <v xml:space="preserve"> </v>
          </cell>
        </row>
        <row r="100">
          <cell r="B100" t="str">
            <v xml:space="preserve"> </v>
          </cell>
          <cell r="F100" t="str">
            <v xml:space="preserve"> </v>
          </cell>
        </row>
        <row r="101">
          <cell r="B101" t="str">
            <v xml:space="preserve"> </v>
          </cell>
          <cell r="F101" t="str">
            <v xml:space="preserve"> </v>
          </cell>
        </row>
        <row r="102">
          <cell r="B102" t="str">
            <v xml:space="preserve"> </v>
          </cell>
          <cell r="F102" t="str">
            <v xml:space="preserve"> </v>
          </cell>
        </row>
        <row r="103">
          <cell r="B103" t="str">
            <v xml:space="preserve"> </v>
          </cell>
          <cell r="F103" t="str">
            <v xml:space="preserve"> </v>
          </cell>
        </row>
        <row r="104">
          <cell r="B104" t="str">
            <v xml:space="preserve"> </v>
          </cell>
          <cell r="F104" t="str">
            <v xml:space="preserve"> </v>
          </cell>
        </row>
        <row r="105">
          <cell r="B105" t="str">
            <v xml:space="preserve"> </v>
          </cell>
          <cell r="F105" t="str">
            <v xml:space="preserve"> </v>
          </cell>
        </row>
        <row r="106">
          <cell r="B106" t="str">
            <v xml:space="preserve"> </v>
          </cell>
          <cell r="F106" t="str">
            <v xml:space="preserve"> </v>
          </cell>
        </row>
        <row r="107">
          <cell r="B107" t="str">
            <v xml:space="preserve"> </v>
          </cell>
          <cell r="F107" t="str">
            <v xml:space="preserve"> </v>
          </cell>
        </row>
        <row r="108">
          <cell r="B108" t="str">
            <v xml:space="preserve"> </v>
          </cell>
          <cell r="F108" t="str">
            <v xml:space="preserve"> </v>
          </cell>
        </row>
        <row r="109">
          <cell r="B109" t="str">
            <v xml:space="preserve"> </v>
          </cell>
          <cell r="F109" t="str">
            <v xml:space="preserve"> </v>
          </cell>
        </row>
        <row r="110">
          <cell r="B110" t="str">
            <v xml:space="preserve"> </v>
          </cell>
          <cell r="F110" t="str">
            <v xml:space="preserve"> </v>
          </cell>
        </row>
        <row r="111">
          <cell r="B111" t="str">
            <v xml:space="preserve"> </v>
          </cell>
          <cell r="F111" t="str">
            <v xml:space="preserve"> </v>
          </cell>
        </row>
        <row r="112">
          <cell r="B112" t="str">
            <v xml:space="preserve"> </v>
          </cell>
          <cell r="F112" t="str">
            <v xml:space="preserve"> </v>
          </cell>
        </row>
        <row r="113">
          <cell r="B113" t="str">
            <v xml:space="preserve"> </v>
          </cell>
          <cell r="F113" t="str">
            <v xml:space="preserve"> </v>
          </cell>
        </row>
        <row r="114">
          <cell r="B114" t="str">
            <v xml:space="preserve"> </v>
          </cell>
          <cell r="F114" t="str">
            <v xml:space="preserve"> </v>
          </cell>
        </row>
        <row r="115">
          <cell r="B115" t="str">
            <v xml:space="preserve"> </v>
          </cell>
          <cell r="F115" t="str">
            <v xml:space="preserve"> </v>
          </cell>
        </row>
        <row r="116">
          <cell r="B116" t="str">
            <v xml:space="preserve"> </v>
          </cell>
          <cell r="F116" t="str">
            <v xml:space="preserve"> </v>
          </cell>
        </row>
        <row r="117">
          <cell r="B117" t="str">
            <v xml:space="preserve"> </v>
          </cell>
          <cell r="F117" t="str">
            <v xml:space="preserve"> </v>
          </cell>
        </row>
        <row r="118">
          <cell r="B118" t="str">
            <v xml:space="preserve"> </v>
          </cell>
          <cell r="F118" t="str">
            <v xml:space="preserve"> </v>
          </cell>
        </row>
        <row r="119">
          <cell r="B119" t="str">
            <v xml:space="preserve"> </v>
          </cell>
          <cell r="F119" t="str">
            <v xml:space="preserve"> </v>
          </cell>
        </row>
        <row r="120">
          <cell r="B120" t="str">
            <v xml:space="preserve"> </v>
          </cell>
          <cell r="F120" t="str">
            <v xml:space="preserve"> </v>
          </cell>
        </row>
        <row r="121">
          <cell r="B121" t="str">
            <v xml:space="preserve"> </v>
          </cell>
          <cell r="F121" t="str">
            <v xml:space="preserve"> </v>
          </cell>
        </row>
        <row r="122">
          <cell r="B122" t="str">
            <v xml:space="preserve"> </v>
          </cell>
          <cell r="F122" t="str">
            <v xml:space="preserve"> </v>
          </cell>
        </row>
        <row r="123">
          <cell r="B123" t="str">
            <v xml:space="preserve"> </v>
          </cell>
          <cell r="F123" t="str">
            <v xml:space="preserve"> </v>
          </cell>
        </row>
        <row r="124">
          <cell r="B124" t="str">
            <v xml:space="preserve"> </v>
          </cell>
          <cell r="F124" t="str">
            <v xml:space="preserve"> </v>
          </cell>
        </row>
        <row r="125">
          <cell r="B125" t="str">
            <v xml:space="preserve"> </v>
          </cell>
          <cell r="F125" t="str">
            <v xml:space="preserve"> </v>
          </cell>
        </row>
        <row r="126">
          <cell r="B126" t="str">
            <v xml:space="preserve"> </v>
          </cell>
          <cell r="F126" t="str">
            <v xml:space="preserve"> </v>
          </cell>
        </row>
        <row r="127">
          <cell r="B127" t="str">
            <v xml:space="preserve"> </v>
          </cell>
          <cell r="F127" t="str">
            <v xml:space="preserve"> </v>
          </cell>
        </row>
        <row r="128">
          <cell r="B128" t="str">
            <v xml:space="preserve"> </v>
          </cell>
          <cell r="F128" t="str">
            <v xml:space="preserve"> </v>
          </cell>
        </row>
        <row r="129">
          <cell r="B129" t="str">
            <v xml:space="preserve"> </v>
          </cell>
          <cell r="F129" t="str">
            <v xml:space="preserve"> </v>
          </cell>
        </row>
        <row r="130">
          <cell r="B130" t="str">
            <v xml:space="preserve"> </v>
          </cell>
          <cell r="F130" t="str">
            <v xml:space="preserve"> </v>
          </cell>
        </row>
        <row r="131">
          <cell r="B131" t="str">
            <v xml:space="preserve"> </v>
          </cell>
          <cell r="F131" t="str">
            <v xml:space="preserve"> </v>
          </cell>
        </row>
        <row r="132">
          <cell r="B132" t="str">
            <v xml:space="preserve"> </v>
          </cell>
          <cell r="F132" t="str">
            <v xml:space="preserve"> </v>
          </cell>
        </row>
        <row r="133">
          <cell r="B133" t="str">
            <v xml:space="preserve"> </v>
          </cell>
          <cell r="F133" t="str">
            <v xml:space="preserve"> </v>
          </cell>
        </row>
        <row r="134">
          <cell r="B134" t="str">
            <v xml:space="preserve"> </v>
          </cell>
          <cell r="F134" t="str">
            <v xml:space="preserve"> </v>
          </cell>
        </row>
        <row r="135">
          <cell r="B135" t="str">
            <v xml:space="preserve"> </v>
          </cell>
          <cell r="F135" t="str">
            <v xml:space="preserve"> </v>
          </cell>
        </row>
        <row r="136">
          <cell r="B136" t="str">
            <v xml:space="preserve"> </v>
          </cell>
          <cell r="F136" t="str">
            <v xml:space="preserve"> </v>
          </cell>
        </row>
        <row r="137">
          <cell r="B137" t="str">
            <v xml:space="preserve"> </v>
          </cell>
          <cell r="F137" t="str">
            <v xml:space="preserve"> </v>
          </cell>
        </row>
        <row r="138">
          <cell r="B138" t="str">
            <v xml:space="preserve"> </v>
          </cell>
          <cell r="F138" t="str">
            <v xml:space="preserve"> </v>
          </cell>
        </row>
        <row r="139">
          <cell r="B139" t="str">
            <v xml:space="preserve"> </v>
          </cell>
          <cell r="F139" t="str">
            <v xml:space="preserve"> </v>
          </cell>
        </row>
        <row r="140">
          <cell r="B140" t="str">
            <v xml:space="preserve"> </v>
          </cell>
          <cell r="F140" t="str">
            <v xml:space="preserve"> </v>
          </cell>
        </row>
        <row r="141">
          <cell r="B141" t="str">
            <v xml:space="preserve"> </v>
          </cell>
          <cell r="F141" t="str">
            <v xml:space="preserve"> </v>
          </cell>
        </row>
        <row r="142">
          <cell r="B142" t="str">
            <v xml:space="preserve"> </v>
          </cell>
          <cell r="F142" t="str">
            <v xml:space="preserve"> </v>
          </cell>
        </row>
        <row r="143">
          <cell r="B143" t="str">
            <v xml:space="preserve"> </v>
          </cell>
          <cell r="F143" t="str">
            <v xml:space="preserve"> </v>
          </cell>
        </row>
        <row r="144">
          <cell r="B144" t="str">
            <v xml:space="preserve"> </v>
          </cell>
          <cell r="F144" t="str">
            <v xml:space="preserve"> </v>
          </cell>
        </row>
        <row r="145">
          <cell r="B145" t="str">
            <v xml:space="preserve"> </v>
          </cell>
          <cell r="F145" t="str">
            <v xml:space="preserve"> </v>
          </cell>
        </row>
        <row r="146">
          <cell r="B146" t="str">
            <v xml:space="preserve"> </v>
          </cell>
          <cell r="F146" t="str">
            <v xml:space="preserve"> </v>
          </cell>
        </row>
        <row r="147">
          <cell r="B147" t="str">
            <v xml:space="preserve"> </v>
          </cell>
          <cell r="F147" t="str">
            <v xml:space="preserve"> </v>
          </cell>
        </row>
        <row r="148">
          <cell r="B148" t="str">
            <v xml:space="preserve"> </v>
          </cell>
          <cell r="F148" t="str">
            <v xml:space="preserve"> </v>
          </cell>
        </row>
        <row r="149">
          <cell r="B149" t="str">
            <v xml:space="preserve"> </v>
          </cell>
          <cell r="F149" t="str">
            <v xml:space="preserve"> </v>
          </cell>
        </row>
        <row r="150">
          <cell r="B150" t="str">
            <v xml:space="preserve"> </v>
          </cell>
          <cell r="F150" t="str">
            <v xml:space="preserve"> </v>
          </cell>
        </row>
        <row r="151">
          <cell r="B151" t="str">
            <v xml:space="preserve"> </v>
          </cell>
          <cell r="F151" t="str">
            <v xml:space="preserve"> </v>
          </cell>
        </row>
        <row r="152">
          <cell r="B152" t="str">
            <v xml:space="preserve"> </v>
          </cell>
          <cell r="F152" t="str">
            <v xml:space="preserve"> </v>
          </cell>
        </row>
        <row r="153">
          <cell r="B153" t="str">
            <v xml:space="preserve"> </v>
          </cell>
          <cell r="F153" t="str">
            <v xml:space="preserve"> </v>
          </cell>
        </row>
        <row r="154">
          <cell r="B154" t="str">
            <v xml:space="preserve"> </v>
          </cell>
          <cell r="F154" t="str">
            <v xml:space="preserve"> </v>
          </cell>
        </row>
        <row r="155">
          <cell r="B155" t="str">
            <v xml:space="preserve"> </v>
          </cell>
          <cell r="F155" t="str">
            <v xml:space="preserve"> </v>
          </cell>
        </row>
        <row r="156">
          <cell r="B156" t="str">
            <v xml:space="preserve"> </v>
          </cell>
          <cell r="F156" t="str">
            <v xml:space="preserve"> </v>
          </cell>
        </row>
        <row r="157">
          <cell r="B157" t="str">
            <v xml:space="preserve"> </v>
          </cell>
          <cell r="F157" t="str">
            <v xml:space="preserve"> </v>
          </cell>
        </row>
        <row r="158">
          <cell r="B158" t="str">
            <v xml:space="preserve"> </v>
          </cell>
          <cell r="F158" t="str">
            <v xml:space="preserve"> </v>
          </cell>
        </row>
        <row r="159">
          <cell r="B159" t="str">
            <v xml:space="preserve"> </v>
          </cell>
          <cell r="F159" t="str">
            <v xml:space="preserve"> </v>
          </cell>
        </row>
        <row r="160">
          <cell r="B160" t="str">
            <v xml:space="preserve"> </v>
          </cell>
          <cell r="F160" t="str">
            <v xml:space="preserve"> </v>
          </cell>
        </row>
        <row r="161">
          <cell r="B161" t="str">
            <v xml:space="preserve"> </v>
          </cell>
          <cell r="F161" t="str">
            <v xml:space="preserve"> </v>
          </cell>
        </row>
        <row r="162">
          <cell r="B162" t="str">
            <v xml:space="preserve"> </v>
          </cell>
          <cell r="F162" t="str">
            <v xml:space="preserve"> </v>
          </cell>
        </row>
        <row r="163">
          <cell r="B163" t="str">
            <v xml:space="preserve"> </v>
          </cell>
          <cell r="F163" t="str">
            <v xml:space="preserve"> </v>
          </cell>
        </row>
        <row r="164">
          <cell r="B164" t="str">
            <v xml:space="preserve"> </v>
          </cell>
          <cell r="F164" t="str">
            <v xml:space="preserve"> </v>
          </cell>
        </row>
        <row r="165">
          <cell r="B165" t="str">
            <v xml:space="preserve"> </v>
          </cell>
          <cell r="F165" t="str">
            <v xml:space="preserve"> </v>
          </cell>
        </row>
        <row r="166">
          <cell r="B166" t="str">
            <v xml:space="preserve"> </v>
          </cell>
          <cell r="F166" t="str">
            <v xml:space="preserve"> </v>
          </cell>
        </row>
        <row r="167">
          <cell r="B167" t="str">
            <v xml:space="preserve"> </v>
          </cell>
          <cell r="F167" t="str">
            <v xml:space="preserve"> </v>
          </cell>
        </row>
        <row r="168">
          <cell r="B168" t="str">
            <v xml:space="preserve"> </v>
          </cell>
          <cell r="F168" t="str">
            <v xml:space="preserve"> </v>
          </cell>
        </row>
        <row r="169">
          <cell r="B169" t="str">
            <v xml:space="preserve"> </v>
          </cell>
          <cell r="F169" t="str">
            <v xml:space="preserve"> </v>
          </cell>
        </row>
        <row r="170">
          <cell r="B170" t="str">
            <v xml:space="preserve"> </v>
          </cell>
          <cell r="F170" t="str">
            <v xml:space="preserve"> </v>
          </cell>
        </row>
        <row r="171">
          <cell r="B171" t="str">
            <v xml:space="preserve"> </v>
          </cell>
          <cell r="F171" t="str">
            <v xml:space="preserve"> </v>
          </cell>
        </row>
        <row r="172">
          <cell r="B172" t="str">
            <v xml:space="preserve"> </v>
          </cell>
          <cell r="F172" t="str">
            <v xml:space="preserve"> </v>
          </cell>
        </row>
        <row r="173">
          <cell r="B173" t="str">
            <v xml:space="preserve"> </v>
          </cell>
          <cell r="F173" t="str">
            <v xml:space="preserve"> </v>
          </cell>
        </row>
        <row r="174">
          <cell r="B174" t="str">
            <v xml:space="preserve"> </v>
          </cell>
          <cell r="F174" t="str">
            <v xml:space="preserve"> </v>
          </cell>
        </row>
        <row r="175">
          <cell r="B175" t="str">
            <v xml:space="preserve"> </v>
          </cell>
          <cell r="F175" t="str">
            <v xml:space="preserve"> </v>
          </cell>
        </row>
        <row r="176">
          <cell r="B176" t="str">
            <v xml:space="preserve"> </v>
          </cell>
          <cell r="F176" t="str">
            <v xml:space="preserve"> </v>
          </cell>
        </row>
        <row r="177">
          <cell r="B177" t="str">
            <v xml:space="preserve"> </v>
          </cell>
          <cell r="F177" t="str">
            <v xml:space="preserve"> </v>
          </cell>
        </row>
        <row r="178">
          <cell r="B178" t="str">
            <v xml:space="preserve"> </v>
          </cell>
          <cell r="F178" t="str">
            <v xml:space="preserve"> </v>
          </cell>
        </row>
        <row r="179">
          <cell r="B179" t="str">
            <v xml:space="preserve"> </v>
          </cell>
          <cell r="F179" t="str">
            <v xml:space="preserve"> </v>
          </cell>
        </row>
        <row r="180">
          <cell r="B180" t="str">
            <v xml:space="preserve"> </v>
          </cell>
          <cell r="F180" t="str">
            <v xml:space="preserve"> </v>
          </cell>
        </row>
        <row r="181">
          <cell r="B181" t="str">
            <v xml:space="preserve"> </v>
          </cell>
          <cell r="F181" t="str">
            <v xml:space="preserve"> </v>
          </cell>
        </row>
        <row r="182">
          <cell r="B182" t="str">
            <v xml:space="preserve"> </v>
          </cell>
          <cell r="F182" t="str">
            <v xml:space="preserve"> </v>
          </cell>
        </row>
        <row r="183">
          <cell r="B183" t="str">
            <v xml:space="preserve"> </v>
          </cell>
          <cell r="F183" t="str">
            <v xml:space="preserve"> </v>
          </cell>
        </row>
        <row r="184">
          <cell r="B184" t="str">
            <v xml:space="preserve"> </v>
          </cell>
          <cell r="F184" t="str">
            <v xml:space="preserve"> </v>
          </cell>
        </row>
        <row r="185">
          <cell r="B185" t="str">
            <v xml:space="preserve"> </v>
          </cell>
          <cell r="F185" t="str">
            <v xml:space="preserve"> </v>
          </cell>
        </row>
        <row r="186">
          <cell r="B186" t="str">
            <v xml:space="preserve"> </v>
          </cell>
          <cell r="F186" t="str">
            <v xml:space="preserve"> </v>
          </cell>
        </row>
        <row r="187">
          <cell r="B187" t="str">
            <v xml:space="preserve"> </v>
          </cell>
          <cell r="F187" t="str">
            <v xml:space="preserve"> </v>
          </cell>
        </row>
        <row r="188">
          <cell r="B188" t="str">
            <v xml:space="preserve"> </v>
          </cell>
          <cell r="F188" t="str">
            <v xml:space="preserve"> </v>
          </cell>
        </row>
        <row r="189">
          <cell r="B189" t="str">
            <v xml:space="preserve"> </v>
          </cell>
          <cell r="F189" t="str">
            <v xml:space="preserve"> </v>
          </cell>
        </row>
        <row r="190">
          <cell r="B190" t="str">
            <v xml:space="preserve"> </v>
          </cell>
          <cell r="F190" t="str">
            <v xml:space="preserve"> </v>
          </cell>
        </row>
        <row r="191">
          <cell r="B191" t="str">
            <v xml:space="preserve"> </v>
          </cell>
          <cell r="F191" t="str">
            <v xml:space="preserve"> </v>
          </cell>
        </row>
        <row r="192">
          <cell r="B192" t="str">
            <v xml:space="preserve"> </v>
          </cell>
          <cell r="F192" t="str">
            <v xml:space="preserve"> </v>
          </cell>
        </row>
        <row r="193">
          <cell r="B193" t="str">
            <v xml:space="preserve"> </v>
          </cell>
          <cell r="F193" t="str">
            <v xml:space="preserve"> </v>
          </cell>
        </row>
        <row r="194">
          <cell r="B194" t="str">
            <v xml:space="preserve"> </v>
          </cell>
          <cell r="F194" t="str">
            <v xml:space="preserve"> </v>
          </cell>
        </row>
        <row r="195">
          <cell r="B195" t="str">
            <v xml:space="preserve"> </v>
          </cell>
          <cell r="F195" t="str">
            <v xml:space="preserve"> </v>
          </cell>
        </row>
        <row r="196">
          <cell r="B196" t="str">
            <v xml:space="preserve"> </v>
          </cell>
          <cell r="F196" t="str">
            <v xml:space="preserve"> </v>
          </cell>
        </row>
        <row r="197">
          <cell r="B197" t="str">
            <v xml:space="preserve"> </v>
          </cell>
          <cell r="F197" t="str">
            <v xml:space="preserve"> </v>
          </cell>
        </row>
        <row r="198">
          <cell r="B198" t="str">
            <v xml:space="preserve"> </v>
          </cell>
          <cell r="F198" t="str">
            <v xml:space="preserve"> </v>
          </cell>
        </row>
        <row r="199">
          <cell r="B199" t="str">
            <v xml:space="preserve"> </v>
          </cell>
          <cell r="F199" t="str">
            <v xml:space="preserve"> </v>
          </cell>
        </row>
        <row r="200">
          <cell r="B200" t="str">
            <v xml:space="preserve"> </v>
          </cell>
          <cell r="F200" t="str">
            <v xml:space="preserve"> </v>
          </cell>
        </row>
        <row r="201">
          <cell r="B201" t="str">
            <v xml:space="preserve"> </v>
          </cell>
          <cell r="F201" t="str">
            <v xml:space="preserve"> </v>
          </cell>
        </row>
        <row r="202">
          <cell r="B202" t="str">
            <v xml:space="preserve"> </v>
          </cell>
          <cell r="F202" t="str">
            <v xml:space="preserve"> </v>
          </cell>
        </row>
        <row r="203">
          <cell r="B203" t="str">
            <v xml:space="preserve"> </v>
          </cell>
          <cell r="F203" t="str">
            <v xml:space="preserve"> </v>
          </cell>
        </row>
        <row r="204">
          <cell r="B204" t="str">
            <v xml:space="preserve"> </v>
          </cell>
          <cell r="F204" t="str">
            <v xml:space="preserve"> </v>
          </cell>
        </row>
        <row r="205">
          <cell r="B205" t="str">
            <v xml:space="preserve"> </v>
          </cell>
          <cell r="F205" t="str">
            <v xml:space="preserve"> </v>
          </cell>
        </row>
        <row r="206">
          <cell r="B206" t="str">
            <v xml:space="preserve"> </v>
          </cell>
          <cell r="F206" t="str">
            <v xml:space="preserve"> </v>
          </cell>
        </row>
      </sheetData>
      <sheetData sheetId="4">
        <row r="6">
          <cell r="B6" t="str">
            <v>Export No GST</v>
          </cell>
          <cell r="E6" t="str">
            <v>Capital GST</v>
          </cell>
        </row>
        <row r="7">
          <cell r="B7" t="str">
            <v>Other No GST</v>
          </cell>
          <cell r="E7" t="str">
            <v>Non-capital GST</v>
          </cell>
        </row>
        <row r="8">
          <cell r="B8" t="str">
            <v>GST</v>
          </cell>
          <cell r="E8" t="str">
            <v>No GST</v>
          </cell>
        </row>
        <row r="9">
          <cell r="B9" t="str">
            <v xml:space="preserve"> </v>
          </cell>
          <cell r="E9" t="str">
            <v xml:space="preserve"> </v>
          </cell>
        </row>
        <row r="10">
          <cell r="B10" t="str">
            <v xml:space="preserve"> </v>
          </cell>
          <cell r="E10" t="str">
            <v xml:space="preserve"> </v>
          </cell>
        </row>
        <row r="11">
          <cell r="B11" t="str">
            <v xml:space="preserve"> </v>
          </cell>
          <cell r="E11" t="str">
            <v xml:space="preserve"> </v>
          </cell>
        </row>
        <row r="12">
          <cell r="B12" t="str">
            <v xml:space="preserve"> </v>
          </cell>
          <cell r="E12" t="str">
            <v xml:space="preserve"> </v>
          </cell>
        </row>
        <row r="13">
          <cell r="B13" t="str">
            <v xml:space="preserve"> </v>
          </cell>
          <cell r="E13" t="str">
            <v xml:space="preserve"> </v>
          </cell>
        </row>
        <row r="14">
          <cell r="B14" t="str">
            <v xml:space="preserve"> </v>
          </cell>
          <cell r="E14" t="str">
            <v xml:space="preserve"> </v>
          </cell>
        </row>
        <row r="15">
          <cell r="B15" t="str">
            <v xml:space="preserve"> </v>
          </cell>
          <cell r="E15" t="str">
            <v xml:space="preserve"> </v>
          </cell>
        </row>
        <row r="16">
          <cell r="B16" t="str">
            <v xml:space="preserve"> </v>
          </cell>
          <cell r="E16" t="str">
            <v xml:space="preserve"> </v>
          </cell>
        </row>
        <row r="17">
          <cell r="B17" t="str">
            <v xml:space="preserve"> </v>
          </cell>
          <cell r="E17" t="str">
            <v xml:space="preserve"> </v>
          </cell>
        </row>
        <row r="18">
          <cell r="B18" t="str">
            <v xml:space="preserve"> </v>
          </cell>
          <cell r="E18" t="str">
            <v xml:space="preserve"> </v>
          </cell>
        </row>
        <row r="19">
          <cell r="B19" t="str">
            <v xml:space="preserve"> </v>
          </cell>
          <cell r="E19" t="str">
            <v xml:space="preserve"> </v>
          </cell>
        </row>
        <row r="20">
          <cell r="B20" t="str">
            <v xml:space="preserve"> </v>
          </cell>
          <cell r="E20" t="str">
            <v xml:space="preserve"> </v>
          </cell>
        </row>
        <row r="21">
          <cell r="B21" t="str">
            <v xml:space="preserve"> </v>
          </cell>
          <cell r="E21" t="str">
            <v xml:space="preserve"> </v>
          </cell>
        </row>
        <row r="22">
          <cell r="B22" t="str">
            <v xml:space="preserve"> </v>
          </cell>
          <cell r="E22" t="str">
            <v xml:space="preserve"> </v>
          </cell>
        </row>
        <row r="23">
          <cell r="B23" t="str">
            <v xml:space="preserve"> </v>
          </cell>
          <cell r="E23" t="str">
            <v xml:space="preserve"> </v>
          </cell>
        </row>
        <row r="24">
          <cell r="B24" t="str">
            <v xml:space="preserve"> </v>
          </cell>
          <cell r="E24" t="str">
            <v xml:space="preserve"> </v>
          </cell>
        </row>
        <row r="25">
          <cell r="B25" t="str">
            <v xml:space="preserve"> </v>
          </cell>
          <cell r="E25" t="str">
            <v xml:space="preserve"> </v>
          </cell>
        </row>
        <row r="26">
          <cell r="B26" t="str">
            <v xml:space="preserve"> </v>
          </cell>
          <cell r="E26" t="str">
            <v xml:space="preserve"> </v>
          </cell>
        </row>
        <row r="27">
          <cell r="B27" t="str">
            <v xml:space="preserve"> </v>
          </cell>
          <cell r="E27" t="str">
            <v xml:space="preserve"> </v>
          </cell>
        </row>
        <row r="28">
          <cell r="B28" t="str">
            <v xml:space="preserve"> </v>
          </cell>
          <cell r="E28" t="str">
            <v xml:space="preserve"> </v>
          </cell>
        </row>
        <row r="29">
          <cell r="B29" t="str">
            <v xml:space="preserve"> </v>
          </cell>
          <cell r="E29" t="str">
            <v xml:space="preserve"> </v>
          </cell>
        </row>
        <row r="30">
          <cell r="B30" t="str">
            <v xml:space="preserve"> </v>
          </cell>
          <cell r="E30" t="str">
            <v xml:space="preserve"> </v>
          </cell>
        </row>
        <row r="31">
          <cell r="B31" t="str">
            <v xml:space="preserve"> </v>
          </cell>
          <cell r="E31" t="str">
            <v xml:space="preserve"> </v>
          </cell>
        </row>
        <row r="32">
          <cell r="B32" t="str">
            <v xml:space="preserve"> </v>
          </cell>
          <cell r="E32" t="str">
            <v xml:space="preserve"> </v>
          </cell>
        </row>
        <row r="33">
          <cell r="B33" t="str">
            <v xml:space="preserve"> </v>
          </cell>
          <cell r="E33" t="str">
            <v xml:space="preserve"> </v>
          </cell>
        </row>
        <row r="34">
          <cell r="B34" t="str">
            <v xml:space="preserve"> </v>
          </cell>
          <cell r="E34" t="str">
            <v xml:space="preserve"> </v>
          </cell>
        </row>
        <row r="35">
          <cell r="B35" t="str">
            <v xml:space="preserve"> </v>
          </cell>
          <cell r="E35" t="str">
            <v xml:space="preserve"> </v>
          </cell>
        </row>
        <row r="36">
          <cell r="B36" t="str">
            <v xml:space="preserve"> </v>
          </cell>
          <cell r="E36" t="str">
            <v xml:space="preserve"> </v>
          </cell>
        </row>
        <row r="37">
          <cell r="B37" t="str">
            <v xml:space="preserve"> </v>
          </cell>
          <cell r="E37" t="str">
            <v xml:space="preserve"> </v>
          </cell>
        </row>
        <row r="38">
          <cell r="B38" t="str">
            <v xml:space="preserve"> </v>
          </cell>
          <cell r="E38" t="str">
            <v xml:space="preserve"> </v>
          </cell>
        </row>
        <row r="39">
          <cell r="B39" t="str">
            <v xml:space="preserve"> </v>
          </cell>
          <cell r="E39" t="str">
            <v xml:space="preserve"> </v>
          </cell>
        </row>
        <row r="40">
          <cell r="B40" t="str">
            <v xml:space="preserve"> </v>
          </cell>
          <cell r="E40" t="str">
            <v xml:space="preserve"> </v>
          </cell>
        </row>
        <row r="41">
          <cell r="B41" t="str">
            <v xml:space="preserve"> </v>
          </cell>
          <cell r="E41" t="str">
            <v xml:space="preserve"> </v>
          </cell>
        </row>
        <row r="42">
          <cell r="B42" t="str">
            <v xml:space="preserve"> </v>
          </cell>
          <cell r="E42" t="str">
            <v xml:space="preserve"> </v>
          </cell>
        </row>
        <row r="43">
          <cell r="B43" t="str">
            <v xml:space="preserve"> </v>
          </cell>
          <cell r="E43" t="str">
            <v xml:space="preserve"> </v>
          </cell>
        </row>
        <row r="44">
          <cell r="B44" t="str">
            <v xml:space="preserve"> </v>
          </cell>
          <cell r="E44" t="str">
            <v xml:space="preserve"> </v>
          </cell>
        </row>
        <row r="45">
          <cell r="B45" t="str">
            <v xml:space="preserve"> </v>
          </cell>
          <cell r="E45" t="str">
            <v xml:space="preserve"> </v>
          </cell>
        </row>
        <row r="46">
          <cell r="B46" t="str">
            <v xml:space="preserve"> </v>
          </cell>
          <cell r="E46" t="str">
            <v xml:space="preserve"> </v>
          </cell>
        </row>
        <row r="47">
          <cell r="B47" t="str">
            <v xml:space="preserve"> </v>
          </cell>
          <cell r="E47" t="str">
            <v xml:space="preserve"> </v>
          </cell>
        </row>
        <row r="48">
          <cell r="B48" t="str">
            <v xml:space="preserve"> </v>
          </cell>
          <cell r="E48" t="str">
            <v xml:space="preserve"> </v>
          </cell>
        </row>
        <row r="49">
          <cell r="B49" t="str">
            <v xml:space="preserve"> </v>
          </cell>
          <cell r="E49" t="str">
            <v xml:space="preserve"> </v>
          </cell>
        </row>
        <row r="50">
          <cell r="B50" t="str">
            <v xml:space="preserve"> </v>
          </cell>
          <cell r="E50" t="str">
            <v xml:space="preserve"> </v>
          </cell>
        </row>
        <row r="51">
          <cell r="B51" t="str">
            <v xml:space="preserve"> </v>
          </cell>
          <cell r="E51" t="str">
            <v xml:space="preserve"> </v>
          </cell>
        </row>
        <row r="52">
          <cell r="B52" t="str">
            <v xml:space="preserve"> </v>
          </cell>
          <cell r="E52" t="str">
            <v xml:space="preserve"> </v>
          </cell>
        </row>
        <row r="53">
          <cell r="B53" t="str">
            <v xml:space="preserve"> </v>
          </cell>
          <cell r="E53" t="str">
            <v xml:space="preserve"> </v>
          </cell>
        </row>
        <row r="54">
          <cell r="B54" t="str">
            <v xml:space="preserve"> </v>
          </cell>
          <cell r="E54" t="str">
            <v xml:space="preserve"> </v>
          </cell>
        </row>
        <row r="55">
          <cell r="B55" t="str">
            <v xml:space="preserve"> </v>
          </cell>
          <cell r="E55" t="str">
            <v xml:space="preserve"> </v>
          </cell>
        </row>
        <row r="56">
          <cell r="B56" t="str">
            <v xml:space="preserve"> </v>
          </cell>
          <cell r="E56" t="str">
            <v xml:space="preserve"> </v>
          </cell>
        </row>
        <row r="57">
          <cell r="B57" t="str">
            <v xml:space="preserve"> </v>
          </cell>
          <cell r="E57" t="str">
            <v xml:space="preserve"> </v>
          </cell>
        </row>
        <row r="58">
          <cell r="B58" t="str">
            <v xml:space="preserve"> </v>
          </cell>
          <cell r="E58" t="str">
            <v xml:space="preserve"> </v>
          </cell>
        </row>
        <row r="59">
          <cell r="B59" t="str">
            <v xml:space="preserve"> </v>
          </cell>
          <cell r="E59" t="str">
            <v xml:space="preserve"> </v>
          </cell>
        </row>
        <row r="60">
          <cell r="B60" t="str">
            <v xml:space="preserve"> </v>
          </cell>
          <cell r="E60" t="str">
            <v xml:space="preserve"> </v>
          </cell>
        </row>
        <row r="61">
          <cell r="B61" t="str">
            <v xml:space="preserve"> </v>
          </cell>
          <cell r="E61" t="str">
            <v xml:space="preserve"> </v>
          </cell>
        </row>
        <row r="62">
          <cell r="B62" t="str">
            <v xml:space="preserve"> </v>
          </cell>
          <cell r="E62" t="str">
            <v xml:space="preserve"> </v>
          </cell>
        </row>
        <row r="63">
          <cell r="B63" t="str">
            <v xml:space="preserve"> </v>
          </cell>
          <cell r="E63" t="str">
            <v xml:space="preserve"> </v>
          </cell>
        </row>
        <row r="64">
          <cell r="B64" t="str">
            <v xml:space="preserve"> </v>
          </cell>
          <cell r="E64" t="str">
            <v xml:space="preserve"> </v>
          </cell>
        </row>
        <row r="65">
          <cell r="B65" t="str">
            <v xml:space="preserve"> </v>
          </cell>
          <cell r="E65" t="str">
            <v xml:space="preserve"> </v>
          </cell>
        </row>
        <row r="66">
          <cell r="B66" t="str">
            <v xml:space="preserve"> </v>
          </cell>
          <cell r="E66" t="str">
            <v xml:space="preserve"> </v>
          </cell>
        </row>
        <row r="67">
          <cell r="B67" t="str">
            <v xml:space="preserve"> </v>
          </cell>
          <cell r="E67" t="str">
            <v xml:space="preserve"> </v>
          </cell>
        </row>
        <row r="68">
          <cell r="B68" t="str">
            <v xml:space="preserve"> </v>
          </cell>
          <cell r="E68" t="str">
            <v xml:space="preserve"> </v>
          </cell>
        </row>
        <row r="69">
          <cell r="B69" t="str">
            <v xml:space="preserve"> </v>
          </cell>
          <cell r="E69" t="str">
            <v xml:space="preserve"> </v>
          </cell>
        </row>
        <row r="70">
          <cell r="B70" t="str">
            <v xml:space="preserve"> </v>
          </cell>
          <cell r="E70" t="str">
            <v xml:space="preserve"> </v>
          </cell>
        </row>
        <row r="71">
          <cell r="B71" t="str">
            <v xml:space="preserve"> </v>
          </cell>
          <cell r="E71" t="str">
            <v xml:space="preserve"> </v>
          </cell>
        </row>
        <row r="72">
          <cell r="B72" t="str">
            <v xml:space="preserve"> </v>
          </cell>
          <cell r="E72" t="str">
            <v xml:space="preserve"> </v>
          </cell>
        </row>
        <row r="73">
          <cell r="B73" t="str">
            <v xml:space="preserve"> </v>
          </cell>
          <cell r="E73" t="str">
            <v xml:space="preserve"> </v>
          </cell>
        </row>
        <row r="74">
          <cell r="B74" t="str">
            <v xml:space="preserve"> </v>
          </cell>
          <cell r="E74" t="str">
            <v xml:space="preserve"> </v>
          </cell>
        </row>
        <row r="75">
          <cell r="B75" t="str">
            <v xml:space="preserve"> </v>
          </cell>
          <cell r="E75" t="str">
            <v xml:space="preserve"> </v>
          </cell>
        </row>
        <row r="76">
          <cell r="B76" t="str">
            <v xml:space="preserve"> </v>
          </cell>
          <cell r="E76" t="str">
            <v xml:space="preserve"> </v>
          </cell>
        </row>
        <row r="77">
          <cell r="B77" t="str">
            <v xml:space="preserve"> </v>
          </cell>
          <cell r="E77" t="str">
            <v xml:space="preserve"> </v>
          </cell>
        </row>
        <row r="78">
          <cell r="B78" t="str">
            <v xml:space="preserve"> </v>
          </cell>
          <cell r="E78" t="str">
            <v xml:space="preserve"> </v>
          </cell>
        </row>
        <row r="79">
          <cell r="B79" t="str">
            <v xml:space="preserve"> </v>
          </cell>
          <cell r="E79" t="str">
            <v xml:space="preserve"> </v>
          </cell>
        </row>
        <row r="80">
          <cell r="B80" t="str">
            <v xml:space="preserve"> </v>
          </cell>
          <cell r="E80" t="str">
            <v xml:space="preserve"> </v>
          </cell>
        </row>
        <row r="81">
          <cell r="B81" t="str">
            <v xml:space="preserve"> </v>
          </cell>
          <cell r="E81" t="str">
            <v xml:space="preserve"> </v>
          </cell>
        </row>
        <row r="82">
          <cell r="B82" t="str">
            <v xml:space="preserve"> </v>
          </cell>
          <cell r="E82" t="str">
            <v xml:space="preserve"> </v>
          </cell>
        </row>
        <row r="83">
          <cell r="B83" t="str">
            <v xml:space="preserve"> </v>
          </cell>
          <cell r="E83" t="str">
            <v xml:space="preserve"> </v>
          </cell>
        </row>
        <row r="84">
          <cell r="B84" t="str">
            <v xml:space="preserve"> </v>
          </cell>
          <cell r="E84" t="str">
            <v xml:space="preserve"> </v>
          </cell>
        </row>
        <row r="85">
          <cell r="B85" t="str">
            <v xml:space="preserve"> </v>
          </cell>
          <cell r="E85" t="str">
            <v xml:space="preserve"> </v>
          </cell>
        </row>
        <row r="86">
          <cell r="B86" t="str">
            <v xml:space="preserve"> </v>
          </cell>
          <cell r="E86" t="str">
            <v xml:space="preserve"> </v>
          </cell>
        </row>
        <row r="87">
          <cell r="B87" t="str">
            <v xml:space="preserve"> </v>
          </cell>
          <cell r="E87" t="str">
            <v xml:space="preserve"> </v>
          </cell>
        </row>
        <row r="88">
          <cell r="B88" t="str">
            <v xml:space="preserve"> </v>
          </cell>
          <cell r="E88" t="str">
            <v xml:space="preserve"> </v>
          </cell>
        </row>
        <row r="89">
          <cell r="B89" t="str">
            <v xml:space="preserve"> </v>
          </cell>
          <cell r="E89" t="str">
            <v xml:space="preserve"> </v>
          </cell>
        </row>
        <row r="90">
          <cell r="B90" t="str">
            <v xml:space="preserve"> </v>
          </cell>
          <cell r="E90" t="str">
            <v xml:space="preserve"> </v>
          </cell>
        </row>
        <row r="91">
          <cell r="B91" t="str">
            <v xml:space="preserve"> </v>
          </cell>
          <cell r="E91" t="str">
            <v xml:space="preserve"> </v>
          </cell>
        </row>
        <row r="92">
          <cell r="B92" t="str">
            <v xml:space="preserve"> </v>
          </cell>
          <cell r="E92" t="str">
            <v xml:space="preserve"> </v>
          </cell>
        </row>
        <row r="93">
          <cell r="B93" t="str">
            <v xml:space="preserve"> </v>
          </cell>
          <cell r="E93" t="str">
            <v xml:space="preserve"> </v>
          </cell>
        </row>
        <row r="94">
          <cell r="B94" t="str">
            <v xml:space="preserve"> </v>
          </cell>
          <cell r="E94" t="str">
            <v xml:space="preserve"> </v>
          </cell>
        </row>
        <row r="95">
          <cell r="B95" t="str">
            <v xml:space="preserve"> </v>
          </cell>
          <cell r="E95" t="str">
            <v xml:space="preserve"> </v>
          </cell>
        </row>
        <row r="96">
          <cell r="B96" t="str">
            <v xml:space="preserve"> </v>
          </cell>
          <cell r="E96" t="str">
            <v xml:space="preserve"> </v>
          </cell>
        </row>
        <row r="97">
          <cell r="B97" t="str">
            <v xml:space="preserve"> </v>
          </cell>
          <cell r="E97" t="str">
            <v xml:space="preserve"> </v>
          </cell>
        </row>
        <row r="98">
          <cell r="B98" t="str">
            <v xml:space="preserve"> </v>
          </cell>
          <cell r="E98" t="str">
            <v xml:space="preserve"> </v>
          </cell>
        </row>
        <row r="99">
          <cell r="B99" t="str">
            <v xml:space="preserve"> </v>
          </cell>
          <cell r="E99" t="str">
            <v xml:space="preserve"> </v>
          </cell>
        </row>
        <row r="100">
          <cell r="B100" t="str">
            <v xml:space="preserve"> </v>
          </cell>
          <cell r="E100" t="str">
            <v xml:space="preserve"> </v>
          </cell>
        </row>
        <row r="101">
          <cell r="B101" t="str">
            <v xml:space="preserve"> </v>
          </cell>
          <cell r="E101" t="str">
            <v xml:space="preserve"> </v>
          </cell>
        </row>
        <row r="102">
          <cell r="B102" t="str">
            <v xml:space="preserve"> </v>
          </cell>
          <cell r="E102" t="str">
            <v xml:space="preserve"> </v>
          </cell>
        </row>
        <row r="103">
          <cell r="B103" t="str">
            <v xml:space="preserve"> </v>
          </cell>
          <cell r="E103" t="str">
            <v xml:space="preserve"> </v>
          </cell>
        </row>
        <row r="104">
          <cell r="B104" t="str">
            <v xml:space="preserve"> </v>
          </cell>
          <cell r="E104" t="str">
            <v xml:space="preserve"> </v>
          </cell>
        </row>
        <row r="105">
          <cell r="B105" t="str">
            <v xml:space="preserve"> </v>
          </cell>
          <cell r="E105" t="str">
            <v xml:space="preserve"> </v>
          </cell>
        </row>
        <row r="106">
          <cell r="B106" t="str">
            <v xml:space="preserve"> </v>
          </cell>
          <cell r="E106" t="str">
            <v xml:space="preserve"> </v>
          </cell>
        </row>
        <row r="107">
          <cell r="B107" t="str">
            <v xml:space="preserve"> </v>
          </cell>
          <cell r="E107" t="str">
            <v xml:space="preserve"> </v>
          </cell>
        </row>
        <row r="108">
          <cell r="B108" t="str">
            <v xml:space="preserve"> </v>
          </cell>
          <cell r="E108" t="str">
            <v xml:space="preserve"> </v>
          </cell>
        </row>
        <row r="109">
          <cell r="B109" t="str">
            <v xml:space="preserve"> </v>
          </cell>
          <cell r="E109" t="str">
            <v xml:space="preserve"> </v>
          </cell>
        </row>
        <row r="110">
          <cell r="B110" t="str">
            <v xml:space="preserve"> </v>
          </cell>
          <cell r="E110" t="str">
            <v xml:space="preserve"> </v>
          </cell>
        </row>
        <row r="111">
          <cell r="B111" t="str">
            <v xml:space="preserve"> </v>
          </cell>
          <cell r="E111" t="str">
            <v xml:space="preserve"> </v>
          </cell>
        </row>
        <row r="112">
          <cell r="B112" t="str">
            <v xml:space="preserve"> </v>
          </cell>
          <cell r="E112" t="str">
            <v xml:space="preserve"> </v>
          </cell>
        </row>
        <row r="113">
          <cell r="B113" t="str">
            <v xml:space="preserve"> </v>
          </cell>
          <cell r="E113" t="str">
            <v xml:space="preserve"> </v>
          </cell>
        </row>
        <row r="114">
          <cell r="B114" t="str">
            <v xml:space="preserve"> </v>
          </cell>
          <cell r="E114" t="str">
            <v xml:space="preserve"> </v>
          </cell>
        </row>
        <row r="115">
          <cell r="B115" t="str">
            <v xml:space="preserve"> </v>
          </cell>
          <cell r="E115" t="str">
            <v xml:space="preserve"> </v>
          </cell>
        </row>
        <row r="116">
          <cell r="B116" t="str">
            <v xml:space="preserve"> </v>
          </cell>
          <cell r="E116" t="str">
            <v xml:space="preserve"> </v>
          </cell>
        </row>
        <row r="117">
          <cell r="B117" t="str">
            <v xml:space="preserve"> </v>
          </cell>
          <cell r="E117" t="str">
            <v xml:space="preserve"> </v>
          </cell>
        </row>
        <row r="118">
          <cell r="B118" t="str">
            <v xml:space="preserve"> </v>
          </cell>
          <cell r="E118" t="str">
            <v xml:space="preserve"> </v>
          </cell>
        </row>
        <row r="119">
          <cell r="B119" t="str">
            <v xml:space="preserve"> </v>
          </cell>
          <cell r="E119" t="str">
            <v xml:space="preserve"> </v>
          </cell>
        </row>
        <row r="120">
          <cell r="B120" t="str">
            <v xml:space="preserve"> </v>
          </cell>
          <cell r="E120" t="str">
            <v xml:space="preserve"> </v>
          </cell>
        </row>
        <row r="121">
          <cell r="B121" t="str">
            <v xml:space="preserve"> </v>
          </cell>
          <cell r="E121" t="str">
            <v xml:space="preserve"> </v>
          </cell>
        </row>
        <row r="122">
          <cell r="B122" t="str">
            <v xml:space="preserve"> </v>
          </cell>
          <cell r="E122" t="str">
            <v xml:space="preserve"> </v>
          </cell>
        </row>
        <row r="123">
          <cell r="B123" t="str">
            <v xml:space="preserve"> </v>
          </cell>
          <cell r="E123" t="str">
            <v xml:space="preserve"> </v>
          </cell>
        </row>
        <row r="124">
          <cell r="B124" t="str">
            <v xml:space="preserve"> </v>
          </cell>
          <cell r="E124" t="str">
            <v xml:space="preserve"> </v>
          </cell>
        </row>
        <row r="125">
          <cell r="B125" t="str">
            <v xml:space="preserve"> </v>
          </cell>
          <cell r="E125" t="str">
            <v xml:space="preserve"> </v>
          </cell>
        </row>
        <row r="126">
          <cell r="B126" t="str">
            <v xml:space="preserve"> </v>
          </cell>
          <cell r="E126" t="str">
            <v xml:space="preserve"> </v>
          </cell>
        </row>
        <row r="127">
          <cell r="B127" t="str">
            <v xml:space="preserve"> </v>
          </cell>
          <cell r="E127" t="str">
            <v xml:space="preserve"> </v>
          </cell>
        </row>
        <row r="128">
          <cell r="B128" t="str">
            <v xml:space="preserve"> </v>
          </cell>
          <cell r="E128" t="str">
            <v xml:space="preserve"> </v>
          </cell>
        </row>
        <row r="129">
          <cell r="B129" t="str">
            <v xml:space="preserve"> </v>
          </cell>
          <cell r="E129" t="str">
            <v xml:space="preserve"> </v>
          </cell>
        </row>
        <row r="130">
          <cell r="B130" t="str">
            <v xml:space="preserve"> </v>
          </cell>
          <cell r="E130" t="str">
            <v xml:space="preserve"> </v>
          </cell>
        </row>
        <row r="131">
          <cell r="B131" t="str">
            <v xml:space="preserve"> </v>
          </cell>
          <cell r="E131" t="str">
            <v xml:space="preserve"> </v>
          </cell>
        </row>
        <row r="132">
          <cell r="B132" t="str">
            <v xml:space="preserve"> </v>
          </cell>
          <cell r="E132" t="str">
            <v xml:space="preserve"> </v>
          </cell>
        </row>
        <row r="133">
          <cell r="B133" t="str">
            <v xml:space="preserve"> </v>
          </cell>
          <cell r="E133" t="str">
            <v xml:space="preserve"> </v>
          </cell>
        </row>
        <row r="134">
          <cell r="B134" t="str">
            <v xml:space="preserve"> </v>
          </cell>
          <cell r="E134" t="str">
            <v xml:space="preserve"> </v>
          </cell>
        </row>
        <row r="135">
          <cell r="B135" t="str">
            <v xml:space="preserve"> </v>
          </cell>
          <cell r="E135" t="str">
            <v xml:space="preserve"> </v>
          </cell>
        </row>
        <row r="136">
          <cell r="B136" t="str">
            <v xml:space="preserve"> </v>
          </cell>
          <cell r="E136" t="str">
            <v xml:space="preserve"> </v>
          </cell>
        </row>
        <row r="137">
          <cell r="B137" t="str">
            <v xml:space="preserve"> </v>
          </cell>
          <cell r="E137" t="str">
            <v xml:space="preserve"> </v>
          </cell>
        </row>
        <row r="138">
          <cell r="B138" t="str">
            <v xml:space="preserve"> </v>
          </cell>
          <cell r="E138" t="str">
            <v xml:space="preserve"> </v>
          </cell>
        </row>
        <row r="139">
          <cell r="B139" t="str">
            <v xml:space="preserve"> </v>
          </cell>
          <cell r="E139" t="str">
            <v xml:space="preserve"> </v>
          </cell>
        </row>
        <row r="140">
          <cell r="B140" t="str">
            <v xml:space="preserve"> </v>
          </cell>
          <cell r="E140" t="str">
            <v xml:space="preserve"> </v>
          </cell>
        </row>
        <row r="141">
          <cell r="B141" t="str">
            <v xml:space="preserve"> </v>
          </cell>
          <cell r="E141" t="str">
            <v xml:space="preserve"> </v>
          </cell>
        </row>
        <row r="142">
          <cell r="B142" t="str">
            <v xml:space="preserve"> </v>
          </cell>
          <cell r="E142" t="str">
            <v xml:space="preserve"> </v>
          </cell>
        </row>
        <row r="143">
          <cell r="B143" t="str">
            <v xml:space="preserve"> </v>
          </cell>
          <cell r="E143" t="str">
            <v xml:space="preserve"> </v>
          </cell>
        </row>
        <row r="144">
          <cell r="B144" t="str">
            <v xml:space="preserve"> </v>
          </cell>
          <cell r="E144" t="str">
            <v xml:space="preserve"> </v>
          </cell>
        </row>
        <row r="145">
          <cell r="B145" t="str">
            <v xml:space="preserve"> </v>
          </cell>
          <cell r="E145" t="str">
            <v xml:space="preserve"> </v>
          </cell>
        </row>
        <row r="146">
          <cell r="B146" t="str">
            <v xml:space="preserve"> </v>
          </cell>
          <cell r="E146" t="str">
            <v xml:space="preserve"> </v>
          </cell>
        </row>
        <row r="147">
          <cell r="B147" t="str">
            <v xml:space="preserve"> </v>
          </cell>
          <cell r="E147" t="str">
            <v xml:space="preserve"> </v>
          </cell>
        </row>
        <row r="148">
          <cell r="B148" t="str">
            <v xml:space="preserve"> </v>
          </cell>
          <cell r="E148" t="str">
            <v xml:space="preserve"> </v>
          </cell>
        </row>
        <row r="149">
          <cell r="B149" t="str">
            <v xml:space="preserve"> </v>
          </cell>
          <cell r="E149" t="str">
            <v xml:space="preserve"> </v>
          </cell>
        </row>
        <row r="150">
          <cell r="B150" t="str">
            <v xml:space="preserve"> </v>
          </cell>
          <cell r="E150" t="str">
            <v xml:space="preserve"> </v>
          </cell>
        </row>
        <row r="151">
          <cell r="B151" t="str">
            <v xml:space="preserve"> </v>
          </cell>
          <cell r="E151" t="str">
            <v xml:space="preserve"> </v>
          </cell>
        </row>
        <row r="152">
          <cell r="B152" t="str">
            <v xml:space="preserve"> </v>
          </cell>
          <cell r="E152" t="str">
            <v xml:space="preserve"> </v>
          </cell>
        </row>
        <row r="153">
          <cell r="B153" t="str">
            <v xml:space="preserve"> </v>
          </cell>
          <cell r="E153" t="str">
            <v xml:space="preserve"> </v>
          </cell>
        </row>
        <row r="154">
          <cell r="B154" t="str">
            <v xml:space="preserve"> </v>
          </cell>
          <cell r="E154" t="str">
            <v xml:space="preserve"> </v>
          </cell>
        </row>
        <row r="155">
          <cell r="B155" t="str">
            <v xml:space="preserve"> </v>
          </cell>
          <cell r="E155" t="str">
            <v xml:space="preserve"> </v>
          </cell>
        </row>
        <row r="156">
          <cell r="B156" t="str">
            <v xml:space="preserve"> </v>
          </cell>
          <cell r="E156" t="str">
            <v xml:space="preserve"> </v>
          </cell>
        </row>
        <row r="157">
          <cell r="B157" t="str">
            <v xml:space="preserve"> </v>
          </cell>
          <cell r="E157" t="str">
            <v xml:space="preserve"> </v>
          </cell>
        </row>
        <row r="158">
          <cell r="B158" t="str">
            <v xml:space="preserve"> </v>
          </cell>
          <cell r="E158" t="str">
            <v xml:space="preserve"> </v>
          </cell>
        </row>
        <row r="159">
          <cell r="B159" t="str">
            <v xml:space="preserve"> </v>
          </cell>
          <cell r="E159" t="str">
            <v xml:space="preserve"> </v>
          </cell>
        </row>
        <row r="160">
          <cell r="B160" t="str">
            <v xml:space="preserve"> </v>
          </cell>
          <cell r="E160" t="str">
            <v xml:space="preserve"> </v>
          </cell>
        </row>
        <row r="161">
          <cell r="B161" t="str">
            <v xml:space="preserve"> </v>
          </cell>
          <cell r="E161" t="str">
            <v xml:space="preserve"> </v>
          </cell>
        </row>
        <row r="162">
          <cell r="B162" t="str">
            <v xml:space="preserve"> </v>
          </cell>
          <cell r="E162" t="str">
            <v xml:space="preserve"> </v>
          </cell>
        </row>
        <row r="163">
          <cell r="B163" t="str">
            <v xml:space="preserve"> </v>
          </cell>
          <cell r="E163" t="str">
            <v xml:space="preserve"> </v>
          </cell>
        </row>
        <row r="164">
          <cell r="B164" t="str">
            <v xml:space="preserve"> </v>
          </cell>
          <cell r="E164" t="str">
            <v xml:space="preserve"> </v>
          </cell>
        </row>
        <row r="165">
          <cell r="B165" t="str">
            <v xml:space="preserve"> </v>
          </cell>
          <cell r="E165" t="str">
            <v xml:space="preserve"> </v>
          </cell>
        </row>
        <row r="166">
          <cell r="B166" t="str">
            <v xml:space="preserve"> </v>
          </cell>
          <cell r="E166" t="str">
            <v xml:space="preserve"> </v>
          </cell>
        </row>
        <row r="167">
          <cell r="B167" t="str">
            <v xml:space="preserve"> </v>
          </cell>
          <cell r="E167" t="str">
            <v xml:space="preserve"> </v>
          </cell>
        </row>
        <row r="168">
          <cell r="B168" t="str">
            <v xml:space="preserve"> </v>
          </cell>
          <cell r="E168" t="str">
            <v xml:space="preserve"> </v>
          </cell>
        </row>
        <row r="169">
          <cell r="B169" t="str">
            <v xml:space="preserve"> </v>
          </cell>
          <cell r="E169" t="str">
            <v xml:space="preserve"> </v>
          </cell>
        </row>
        <row r="170">
          <cell r="B170" t="str">
            <v xml:space="preserve"> </v>
          </cell>
          <cell r="E170" t="str">
            <v xml:space="preserve"> </v>
          </cell>
        </row>
        <row r="171">
          <cell r="B171" t="str">
            <v xml:space="preserve"> </v>
          </cell>
          <cell r="E171" t="str">
            <v xml:space="preserve"> </v>
          </cell>
        </row>
        <row r="172">
          <cell r="B172" t="str">
            <v xml:space="preserve"> </v>
          </cell>
          <cell r="E172" t="str">
            <v xml:space="preserve"> </v>
          </cell>
        </row>
        <row r="173">
          <cell r="B173" t="str">
            <v xml:space="preserve"> </v>
          </cell>
          <cell r="E173" t="str">
            <v xml:space="preserve"> </v>
          </cell>
        </row>
        <row r="174">
          <cell r="B174" t="str">
            <v xml:space="preserve"> </v>
          </cell>
          <cell r="E174" t="str">
            <v xml:space="preserve"> </v>
          </cell>
        </row>
        <row r="175">
          <cell r="B175" t="str">
            <v xml:space="preserve"> </v>
          </cell>
          <cell r="E175" t="str">
            <v xml:space="preserve"> </v>
          </cell>
        </row>
        <row r="176">
          <cell r="B176" t="str">
            <v xml:space="preserve"> </v>
          </cell>
          <cell r="E176" t="str">
            <v xml:space="preserve"> </v>
          </cell>
        </row>
        <row r="177">
          <cell r="B177" t="str">
            <v xml:space="preserve"> </v>
          </cell>
          <cell r="E177" t="str">
            <v xml:space="preserve"> </v>
          </cell>
        </row>
        <row r="178">
          <cell r="B178" t="str">
            <v xml:space="preserve"> </v>
          </cell>
          <cell r="E178" t="str">
            <v xml:space="preserve"> </v>
          </cell>
        </row>
        <row r="179">
          <cell r="B179" t="str">
            <v xml:space="preserve"> </v>
          </cell>
          <cell r="E179" t="str">
            <v xml:space="preserve"> </v>
          </cell>
        </row>
        <row r="180">
          <cell r="B180" t="str">
            <v xml:space="preserve"> </v>
          </cell>
          <cell r="E180" t="str">
            <v xml:space="preserve"> </v>
          </cell>
        </row>
        <row r="181">
          <cell r="B181" t="str">
            <v xml:space="preserve"> </v>
          </cell>
          <cell r="E181" t="str">
            <v xml:space="preserve"> </v>
          </cell>
        </row>
        <row r="182">
          <cell r="B182" t="str">
            <v xml:space="preserve"> </v>
          </cell>
          <cell r="E182" t="str">
            <v xml:space="preserve"> </v>
          </cell>
        </row>
        <row r="183">
          <cell r="B183" t="str">
            <v xml:space="preserve"> </v>
          </cell>
          <cell r="E183" t="str">
            <v xml:space="preserve"> </v>
          </cell>
        </row>
        <row r="184">
          <cell r="B184" t="str">
            <v xml:space="preserve"> </v>
          </cell>
          <cell r="E184" t="str">
            <v xml:space="preserve"> </v>
          </cell>
        </row>
        <row r="185">
          <cell r="B185" t="str">
            <v xml:space="preserve"> </v>
          </cell>
          <cell r="E185" t="str">
            <v xml:space="preserve"> </v>
          </cell>
        </row>
        <row r="186">
          <cell r="B186" t="str">
            <v xml:space="preserve"> </v>
          </cell>
          <cell r="E186" t="str">
            <v xml:space="preserve"> </v>
          </cell>
        </row>
        <row r="187">
          <cell r="B187" t="str">
            <v xml:space="preserve"> </v>
          </cell>
          <cell r="E187" t="str">
            <v xml:space="preserve"> </v>
          </cell>
        </row>
        <row r="188">
          <cell r="B188" t="str">
            <v xml:space="preserve"> </v>
          </cell>
          <cell r="E188" t="str">
            <v xml:space="preserve"> </v>
          </cell>
        </row>
        <row r="189">
          <cell r="B189" t="str">
            <v xml:space="preserve"> </v>
          </cell>
          <cell r="E189" t="str">
            <v xml:space="preserve"> </v>
          </cell>
        </row>
        <row r="190">
          <cell r="B190" t="str">
            <v xml:space="preserve"> </v>
          </cell>
          <cell r="E190" t="str">
            <v xml:space="preserve"> </v>
          </cell>
        </row>
        <row r="191">
          <cell r="B191" t="str">
            <v xml:space="preserve"> </v>
          </cell>
          <cell r="E191" t="str">
            <v xml:space="preserve"> </v>
          </cell>
        </row>
        <row r="192">
          <cell r="B192" t="str">
            <v xml:space="preserve"> </v>
          </cell>
          <cell r="E192" t="str">
            <v xml:space="preserve"> </v>
          </cell>
        </row>
        <row r="193">
          <cell r="B193" t="str">
            <v xml:space="preserve"> </v>
          </cell>
          <cell r="E193" t="str">
            <v xml:space="preserve"> </v>
          </cell>
        </row>
        <row r="194">
          <cell r="B194" t="str">
            <v xml:space="preserve"> </v>
          </cell>
          <cell r="E194" t="str">
            <v xml:space="preserve"> </v>
          </cell>
        </row>
        <row r="195">
          <cell r="B195" t="str">
            <v xml:space="preserve"> </v>
          </cell>
          <cell r="E195" t="str">
            <v xml:space="preserve"> </v>
          </cell>
        </row>
        <row r="196">
          <cell r="B196" t="str">
            <v xml:space="preserve"> </v>
          </cell>
          <cell r="E196" t="str">
            <v xml:space="preserve"> </v>
          </cell>
        </row>
        <row r="197">
          <cell r="B197" t="str">
            <v xml:space="preserve"> </v>
          </cell>
          <cell r="E197" t="str">
            <v xml:space="preserve"> </v>
          </cell>
        </row>
        <row r="198">
          <cell r="B198" t="str">
            <v xml:space="preserve"> </v>
          </cell>
          <cell r="E198" t="str">
            <v xml:space="preserve"> </v>
          </cell>
        </row>
        <row r="199">
          <cell r="B199" t="str">
            <v xml:space="preserve"> </v>
          </cell>
          <cell r="E199" t="str">
            <v xml:space="preserve"> </v>
          </cell>
        </row>
        <row r="200">
          <cell r="B200" t="str">
            <v xml:space="preserve"> </v>
          </cell>
          <cell r="E200" t="str">
            <v xml:space="preserve"> </v>
          </cell>
        </row>
        <row r="201">
          <cell r="B201" t="str">
            <v xml:space="preserve"> </v>
          </cell>
          <cell r="E201" t="str">
            <v xml:space="preserve"> </v>
          </cell>
        </row>
        <row r="202">
          <cell r="B202" t="str">
            <v xml:space="preserve"> </v>
          </cell>
          <cell r="E202" t="str">
            <v xml:space="preserve"> </v>
          </cell>
        </row>
        <row r="203">
          <cell r="B203" t="str">
            <v xml:space="preserve"> </v>
          </cell>
          <cell r="E203" t="str">
            <v xml:space="preserve"> </v>
          </cell>
        </row>
        <row r="204">
          <cell r="B204" t="str">
            <v xml:space="preserve"> </v>
          </cell>
          <cell r="E204" t="str">
            <v xml:space="preserve"> </v>
          </cell>
        </row>
        <row r="205">
          <cell r="B205" t="str">
            <v xml:space="preserve"> </v>
          </cell>
          <cell r="E205" t="str">
            <v xml:space="preserve"> </v>
          </cell>
        </row>
        <row r="206">
          <cell r="B206" t="str">
            <v xml:space="preserve"> </v>
          </cell>
          <cell r="E206" t="str">
            <v xml:space="preserve"> </v>
          </cell>
        </row>
      </sheetData>
      <sheetData sheetId="5" refreshError="1"/>
      <sheetData sheetId="6" refreshError="1"/>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zpep.com/pricebreakevenanalysis.html?display=license" TargetMode="External"/><Relationship Id="rId2" Type="http://schemas.openxmlformats.org/officeDocument/2006/relationships/hyperlink" Target="https://bizpep.com/pricebreakevenanalysis.html?display=license" TargetMode="External"/><Relationship Id="rId1" Type="http://schemas.openxmlformats.org/officeDocument/2006/relationships/hyperlink" Target="https://bizpep.com/" TargetMode="External"/><Relationship Id="rId5" Type="http://schemas.openxmlformats.org/officeDocument/2006/relationships/printerSettings" Target="../printerSettings/printerSettings1.bin"/><Relationship Id="rId4" Type="http://schemas.openxmlformats.org/officeDocument/2006/relationships/hyperlink" Target="https://bizpep.com/pricebreakevenanalysis.html?display=hel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bizp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A7E0E-10DC-45B4-86DD-22F774E43CB4}">
  <dimension ref="B1:F24"/>
  <sheetViews>
    <sheetView showGridLines="0" tabSelected="1" workbookViewId="0"/>
  </sheetViews>
  <sheetFormatPr defaultRowHeight="12.75" x14ac:dyDescent="0.2"/>
  <cols>
    <col min="1" max="1" width="9.140625" style="219"/>
    <col min="2" max="2" width="30.7109375" style="227" customWidth="1"/>
    <col min="3" max="3" width="60.7109375" style="231" customWidth="1"/>
    <col min="4" max="4" width="9.140625" style="219"/>
    <col min="5" max="5" width="9.28515625" style="219" bestFit="1" customWidth="1"/>
    <col min="6" max="6" width="12.7109375" style="219" bestFit="1" customWidth="1"/>
    <col min="7" max="8" width="9.28515625" style="219" bestFit="1" customWidth="1"/>
    <col min="9" max="16384" width="9.140625" style="219"/>
  </cols>
  <sheetData>
    <row r="1" spans="2:3" ht="18" x14ac:dyDescent="0.25">
      <c r="B1" s="243" t="s">
        <v>159</v>
      </c>
      <c r="C1" s="243"/>
    </row>
    <row r="2" spans="2:3" ht="12.75" customHeight="1" x14ac:dyDescent="0.25">
      <c r="B2" s="243"/>
      <c r="C2" s="243"/>
    </row>
    <row r="3" spans="2:3" x14ac:dyDescent="0.2">
      <c r="B3" s="244" t="s">
        <v>164</v>
      </c>
      <c r="C3" s="244"/>
    </row>
    <row r="4" spans="2:3" x14ac:dyDescent="0.2">
      <c r="B4" s="242"/>
      <c r="C4" s="242"/>
    </row>
    <row r="5" spans="2:3" ht="60" customHeight="1" x14ac:dyDescent="0.2">
      <c r="B5" s="245" t="s">
        <v>160</v>
      </c>
      <c r="C5" s="245"/>
    </row>
    <row r="6" spans="2:3" ht="33.75" customHeight="1" x14ac:dyDescent="0.2">
      <c r="B6" s="242" t="s">
        <v>151</v>
      </c>
      <c r="C6" s="242"/>
    </row>
    <row r="7" spans="2:3" x14ac:dyDescent="0.2">
      <c r="B7" s="247" t="s">
        <v>145</v>
      </c>
      <c r="C7" s="247"/>
    </row>
    <row r="8" spans="2:3" ht="12.75" customHeight="1" x14ac:dyDescent="0.2">
      <c r="B8" s="247" t="s">
        <v>141</v>
      </c>
      <c r="C8" s="247"/>
    </row>
    <row r="9" spans="2:3" ht="12.75" customHeight="1" x14ac:dyDescent="0.2">
      <c r="B9" s="248" t="s">
        <v>156</v>
      </c>
      <c r="C9" s="248"/>
    </row>
    <row r="10" spans="2:3" x14ac:dyDescent="0.2">
      <c r="B10" s="242"/>
      <c r="C10" s="242"/>
    </row>
    <row r="11" spans="2:3" x14ac:dyDescent="0.2">
      <c r="B11" s="249" t="str">
        <f ca="1">IF(scratch!B55=TRUE,"Current license subscriptions can be managed directly from your PayPal account.","In evaluation mode functionality is restriced.")</f>
        <v>In evaluation mode functionality is restriced.</v>
      </c>
      <c r="C11" s="249"/>
    </row>
    <row r="12" spans="2:3" x14ac:dyDescent="0.2">
      <c r="B12" s="250" t="str">
        <f ca="1">IF(scratch!B55=TRUE,"On renewal new License Details will be emailed. You can purchase at new license at:","To fully enable this application please purchase a license at:")</f>
        <v>To fully enable this application please purchase a license at:</v>
      </c>
      <c r="C12" s="250"/>
    </row>
    <row r="13" spans="2:3" x14ac:dyDescent="0.2">
      <c r="B13" s="251" t="s">
        <v>161</v>
      </c>
      <c r="C13" s="251"/>
    </row>
    <row r="14" spans="2:3" x14ac:dyDescent="0.2">
      <c r="B14" s="250" t="str">
        <f ca="1">IF(scratch!B55=TRUE,"Current license details fully enable your application","License Details are sent by email, on reciept input license details to fully enable your application.")</f>
        <v>License Details are sent by email, on reciept input license details to fully enable your application.</v>
      </c>
      <c r="C14" s="250"/>
    </row>
    <row r="15" spans="2:3" x14ac:dyDescent="0.2">
      <c r="B15" s="220"/>
      <c r="C15" s="220"/>
    </row>
    <row r="16" spans="2:3" x14ac:dyDescent="0.2">
      <c r="B16" s="220"/>
      <c r="C16" s="220"/>
    </row>
    <row r="17" spans="2:6" x14ac:dyDescent="0.2">
      <c r="B17" s="221" t="s">
        <v>152</v>
      </c>
      <c r="C17" s="222" t="s">
        <v>153</v>
      </c>
      <c r="D17" s="223"/>
    </row>
    <row r="18" spans="2:6" x14ac:dyDescent="0.2">
      <c r="B18" s="224" t="s">
        <v>142</v>
      </c>
      <c r="C18" s="225"/>
      <c r="D18" s="223"/>
    </row>
    <row r="19" spans="2:6" x14ac:dyDescent="0.2">
      <c r="B19" s="224" t="s">
        <v>143</v>
      </c>
      <c r="C19" s="226"/>
      <c r="D19" s="223"/>
    </row>
    <row r="20" spans="2:6" x14ac:dyDescent="0.2">
      <c r="B20" s="227" t="s">
        <v>144</v>
      </c>
      <c r="C20" s="228" t="str">
        <f ca="1">IF(scratch!B55=TRUE,scratch!C55,"Not Licensed, for Evaluation Only.")</f>
        <v>Not Licensed, for Evaluation Only.</v>
      </c>
      <c r="D20" s="223"/>
    </row>
    <row r="21" spans="2:6" x14ac:dyDescent="0.2">
      <c r="B21" s="250" t="s">
        <v>163</v>
      </c>
      <c r="C21" s="250"/>
    </row>
    <row r="22" spans="2:6" x14ac:dyDescent="0.2">
      <c r="B22" s="249" t="s">
        <v>154</v>
      </c>
      <c r="C22" s="249"/>
    </row>
    <row r="23" spans="2:6" x14ac:dyDescent="0.2">
      <c r="B23" s="249"/>
      <c r="C23" s="249"/>
    </row>
    <row r="24" spans="2:6" x14ac:dyDescent="0.2">
      <c r="B24" s="246" t="s">
        <v>155</v>
      </c>
      <c r="C24" s="246"/>
      <c r="D24" s="229"/>
      <c r="E24" s="229"/>
      <c r="F24" s="230"/>
    </row>
  </sheetData>
  <sheetProtection algorithmName="SHA-512" hashValue="YJzBFmJLURhVfYD1HoWO3wqG4cuVv2a3TiASJ1JeN/EaFGDT+/ImcP31pzPg3KiBDlN+dJ17f+7ZYo7MDebhrw==" saltValue="H/PEUJ0Q7SVQME0JTPPnDw==" spinCount="100000" sheet="1" objects="1" scenarios="1"/>
  <mergeCells count="18">
    <mergeCell ref="B24:C24"/>
    <mergeCell ref="B7:C7"/>
    <mergeCell ref="B8:C8"/>
    <mergeCell ref="B9:C9"/>
    <mergeCell ref="B10:C10"/>
    <mergeCell ref="B11:C11"/>
    <mergeCell ref="B12:C12"/>
    <mergeCell ref="B13:C13"/>
    <mergeCell ref="B14:C14"/>
    <mergeCell ref="B21:C21"/>
    <mergeCell ref="B22:C22"/>
    <mergeCell ref="B23:C23"/>
    <mergeCell ref="B6:C6"/>
    <mergeCell ref="B1:C1"/>
    <mergeCell ref="B2:C2"/>
    <mergeCell ref="B3:C3"/>
    <mergeCell ref="B4:C4"/>
    <mergeCell ref="B5:C5"/>
  </mergeCells>
  <hyperlinks>
    <hyperlink ref="B3:C3" r:id="rId1" display="Build: 20211112 by bizpep.com" xr:uid="{A8435D0E-8C51-45DA-B9B9-4D7F4079A6FC}"/>
    <hyperlink ref="B13:C13" r:id="rId2" display="https://bizpep.com/pricebreakevenanalysis.html?display=license" xr:uid="{5D9505DB-8B49-4852-8A92-8D607B6C9444}"/>
    <hyperlink ref="B13" r:id="rId3" xr:uid="{819B54C6-0BD6-4589-BE4B-2D67AF85BC35}"/>
    <hyperlink ref="B9:C9" r:id="rId4" display="help…" xr:uid="{A9FB1E7E-10A7-453B-9164-2C6C28ECC5D5}"/>
  </hyperlinks>
  <pageMargins left="0.75" right="0.75" top="1" bottom="1" header="0.5" footer="0.5"/>
  <pageSetup paperSize="9" orientation="portrait" r:id="rId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autoPageBreaks="0"/>
  </sheetPr>
  <dimension ref="A1:I99"/>
  <sheetViews>
    <sheetView showGridLines="0" zoomScaleNormal="100" workbookViewId="0"/>
  </sheetViews>
  <sheetFormatPr defaultRowHeight="12.75" x14ac:dyDescent="0.2"/>
  <cols>
    <col min="1" max="1" width="2" customWidth="1"/>
    <col min="2" max="2" width="37.7109375" customWidth="1"/>
    <col min="3" max="3" width="16" customWidth="1"/>
    <col min="4" max="8" width="15.7109375" customWidth="1"/>
    <col min="9" max="9" width="2.140625" customWidth="1"/>
  </cols>
  <sheetData>
    <row r="1" spans="1:9" ht="3.75" customHeight="1" x14ac:dyDescent="0.2">
      <c r="A1" s="17"/>
      <c r="B1" s="17"/>
      <c r="C1" s="17"/>
      <c r="D1" s="17"/>
      <c r="E1" s="17"/>
      <c r="F1" s="17"/>
      <c r="G1" s="17"/>
      <c r="H1" s="17"/>
      <c r="I1" s="2"/>
    </row>
    <row r="2" spans="1:9" ht="25.5" customHeight="1" x14ac:dyDescent="0.2">
      <c r="A2" s="17"/>
      <c r="B2" s="252" t="str">
        <f ca="1">scratch!$B$50</f>
        <v>Not Licensed, for Evaluation Only. In Evaluation Mode some results are Locked and not calculated.</v>
      </c>
      <c r="C2" s="252"/>
      <c r="D2" s="252"/>
      <c r="E2" s="252"/>
      <c r="F2" s="252"/>
      <c r="G2" s="252"/>
      <c r="H2" s="252"/>
      <c r="I2" s="2"/>
    </row>
    <row r="3" spans="1:9" x14ac:dyDescent="0.2">
      <c r="A3" s="17"/>
      <c r="B3" s="267" t="str">
        <f>"Input - "&amp;title</f>
        <v>Input - Price Break Even Analysis</v>
      </c>
      <c r="C3" s="268"/>
      <c r="D3" s="268"/>
      <c r="E3" s="268"/>
      <c r="F3" s="268"/>
      <c r="G3" s="268"/>
      <c r="H3" s="269"/>
      <c r="I3" s="2"/>
    </row>
    <row r="4" spans="1:9" x14ac:dyDescent="0.2">
      <c r="A4" s="17"/>
      <c r="B4" s="270" t="s">
        <v>94</v>
      </c>
      <c r="C4" s="271"/>
      <c r="D4" s="271"/>
      <c r="E4" s="271"/>
      <c r="F4" s="272"/>
      <c r="G4" s="273"/>
      <c r="H4" s="274"/>
      <c r="I4" s="2"/>
    </row>
    <row r="5" spans="1:9" x14ac:dyDescent="0.2">
      <c r="A5" s="17"/>
      <c r="B5" s="275" t="s">
        <v>93</v>
      </c>
      <c r="C5" s="276"/>
      <c r="D5" s="276"/>
      <c r="E5" s="276"/>
      <c r="F5" s="277"/>
      <c r="G5" s="278"/>
      <c r="H5" s="279"/>
      <c r="I5" s="2"/>
    </row>
    <row r="6" spans="1:9" x14ac:dyDescent="0.2">
      <c r="A6" s="17"/>
      <c r="B6" s="19"/>
      <c r="C6" s="29"/>
      <c r="D6" s="29"/>
      <c r="E6" s="29"/>
      <c r="F6" s="31"/>
      <c r="G6" s="26"/>
      <c r="H6" s="25"/>
      <c r="I6" s="2"/>
    </row>
    <row r="7" spans="1:9" ht="12.75" customHeight="1" x14ac:dyDescent="0.2">
      <c r="A7" s="17"/>
      <c r="B7" s="20" t="s">
        <v>95</v>
      </c>
      <c r="C7" s="280" t="s">
        <v>107</v>
      </c>
      <c r="D7" s="281"/>
      <c r="E7" s="281"/>
      <c r="F7" s="281"/>
      <c r="G7" s="281"/>
      <c r="H7" s="259"/>
      <c r="I7" s="2"/>
    </row>
    <row r="8" spans="1:9" x14ac:dyDescent="0.2">
      <c r="A8" s="17"/>
      <c r="B8" s="20"/>
      <c r="C8" s="26"/>
      <c r="D8" s="30"/>
      <c r="E8" s="26"/>
      <c r="F8" s="26"/>
      <c r="G8" s="26"/>
      <c r="H8" s="25"/>
      <c r="I8" s="2"/>
    </row>
    <row r="9" spans="1:9" x14ac:dyDescent="0.2">
      <c r="A9" s="17"/>
      <c r="B9" s="21" t="s">
        <v>108</v>
      </c>
      <c r="C9" s="287" t="s">
        <v>46</v>
      </c>
      <c r="D9" s="288"/>
      <c r="E9" s="288"/>
      <c r="F9" s="289" t="s">
        <v>106</v>
      </c>
      <c r="G9" s="258"/>
      <c r="H9" s="259"/>
      <c r="I9" s="2"/>
    </row>
    <row r="10" spans="1:9" ht="12.75" customHeight="1" x14ac:dyDescent="0.2">
      <c r="A10" s="17"/>
      <c r="B10" s="215"/>
      <c r="C10" s="217">
        <f ca="1">IF(scratch!$B$55=TRUE,Input!C11,scratch!$C$52)</f>
        <v>500000</v>
      </c>
      <c r="D10" s="216"/>
      <c r="E10" s="216"/>
      <c r="F10" s="216"/>
      <c r="G10" s="26"/>
      <c r="H10" s="25"/>
      <c r="I10" s="2"/>
    </row>
    <row r="11" spans="1:9" ht="12.75" customHeight="1" x14ac:dyDescent="0.2">
      <c r="A11" s="17"/>
      <c r="B11" s="21" t="s">
        <v>98</v>
      </c>
      <c r="C11" s="210">
        <v>500000</v>
      </c>
      <c r="D11" s="295" t="s">
        <v>103</v>
      </c>
      <c r="E11" s="296"/>
      <c r="F11" s="266"/>
      <c r="G11" s="258"/>
      <c r="H11" s="259"/>
      <c r="I11" s="2"/>
    </row>
    <row r="12" spans="1:9" ht="12.75" customHeight="1" x14ac:dyDescent="0.2">
      <c r="A12" s="17"/>
      <c r="B12" s="253" t="str">
        <f ca="1">IF(scratch!$B$55=TRUE,"","In evaluation mode Business Revenue applied in calculations is locked to the Example value of "&amp;scratch!$C$52&amp;".")</f>
        <v>In evaluation mode Business Revenue applied in calculations is locked to the Example value of 500000.</v>
      </c>
      <c r="C12" s="254"/>
      <c r="D12" s="254"/>
      <c r="E12" s="254"/>
      <c r="F12" s="254"/>
      <c r="G12" s="254"/>
      <c r="H12" s="255"/>
      <c r="I12" s="2"/>
    </row>
    <row r="13" spans="1:9" ht="12.75" customHeight="1" x14ac:dyDescent="0.2">
      <c r="A13" s="17"/>
      <c r="B13" s="22" t="s">
        <v>72</v>
      </c>
      <c r="C13" s="211" t="s">
        <v>82</v>
      </c>
      <c r="D13" s="33" t="str">
        <f>+IF(C13=B90,B91,B90)</f>
        <v>Num Sales</v>
      </c>
      <c r="E13" s="256" t="s">
        <v>61</v>
      </c>
      <c r="F13" s="257"/>
      <c r="G13" s="258"/>
      <c r="H13" s="259"/>
      <c r="I13" s="2"/>
    </row>
    <row r="14" spans="1:9" ht="12.75" customHeight="1" x14ac:dyDescent="0.2">
      <c r="A14" s="17"/>
      <c r="B14" s="22" t="s">
        <v>60</v>
      </c>
      <c r="C14" s="212">
        <v>27</v>
      </c>
      <c r="D14" s="73">
        <f ca="1">C10/C14</f>
        <v>18518.518518518518</v>
      </c>
      <c r="E14" s="256" t="s">
        <v>116</v>
      </c>
      <c r="F14" s="281"/>
      <c r="G14" s="281"/>
      <c r="H14" s="259"/>
      <c r="I14" s="2"/>
    </row>
    <row r="15" spans="1:9" ht="12.75" customHeight="1" x14ac:dyDescent="0.2">
      <c r="A15" s="17"/>
      <c r="B15" s="70"/>
      <c r="C15" s="32"/>
      <c r="D15" s="32"/>
      <c r="E15" s="31"/>
      <c r="F15" s="31"/>
      <c r="G15" s="26"/>
      <c r="H15" s="25"/>
      <c r="I15" s="2"/>
    </row>
    <row r="16" spans="1:9" x14ac:dyDescent="0.2">
      <c r="A16" s="17"/>
      <c r="B16" s="20" t="s">
        <v>99</v>
      </c>
      <c r="C16" s="211" t="s">
        <v>102</v>
      </c>
      <c r="D16" s="33" t="str">
        <f>+IF(C16=B92,B93,B92)</f>
        <v>Percent</v>
      </c>
      <c r="E16" s="263" t="s">
        <v>105</v>
      </c>
      <c r="F16" s="265"/>
      <c r="G16" s="258"/>
      <c r="H16" s="259"/>
      <c r="I16" s="2"/>
    </row>
    <row r="17" spans="1:9" x14ac:dyDescent="0.2">
      <c r="A17" s="17"/>
      <c r="B17" s="206" t="s">
        <v>120</v>
      </c>
      <c r="C17" s="213">
        <v>345000</v>
      </c>
      <c r="D17" s="74">
        <f ca="1">+IF(D$16=B$93,C17/C$10*100,C17/100*C$10)</f>
        <v>69</v>
      </c>
      <c r="E17" s="263" t="s">
        <v>104</v>
      </c>
      <c r="F17" s="265"/>
      <c r="G17" s="258"/>
      <c r="H17" s="259"/>
      <c r="I17" s="2"/>
    </row>
    <row r="18" spans="1:9" x14ac:dyDescent="0.2">
      <c r="A18" s="17"/>
      <c r="B18" s="206" t="s">
        <v>121</v>
      </c>
      <c r="C18" s="214">
        <v>80000</v>
      </c>
      <c r="D18" s="34">
        <f ca="1">+IF(D$16=B$93,C18/C$10*100,C18/100*C$10)</f>
        <v>16</v>
      </c>
      <c r="E18" s="263" t="s">
        <v>96</v>
      </c>
      <c r="F18" s="264"/>
      <c r="G18" s="258"/>
      <c r="H18" s="259"/>
      <c r="I18" s="2"/>
    </row>
    <row r="19" spans="1:9" x14ac:dyDescent="0.2">
      <c r="A19" s="17"/>
      <c r="B19" s="207" t="s">
        <v>100</v>
      </c>
      <c r="C19" s="75">
        <f ca="1">+IF(C$16=B$93,100-C17-C18,C10-C17-C18)</f>
        <v>75000</v>
      </c>
      <c r="D19" s="36">
        <f ca="1">+IF(D$16=B$93,C19/C$10*100,C19/100*C$10)</f>
        <v>15</v>
      </c>
      <c r="E19" s="263" t="s">
        <v>28</v>
      </c>
      <c r="F19" s="265"/>
      <c r="G19" s="258"/>
      <c r="H19" s="259"/>
      <c r="I19" s="2"/>
    </row>
    <row r="20" spans="1:9" x14ac:dyDescent="0.2">
      <c r="A20" s="17"/>
      <c r="B20" s="23"/>
      <c r="C20" s="32"/>
      <c r="D20" s="32"/>
      <c r="E20" s="35"/>
      <c r="F20" s="31"/>
      <c r="G20" s="26"/>
      <c r="H20" s="25"/>
      <c r="I20" s="2"/>
    </row>
    <row r="21" spans="1:9" x14ac:dyDescent="0.2">
      <c r="A21" s="17"/>
      <c r="B21" s="260" t="s">
        <v>59</v>
      </c>
      <c r="C21" s="261"/>
      <c r="D21" s="261"/>
      <c r="E21" s="261"/>
      <c r="F21" s="261"/>
      <c r="G21" s="261"/>
      <c r="H21" s="262"/>
      <c r="I21" s="2"/>
    </row>
    <row r="22" spans="1:9" x14ac:dyDescent="0.2">
      <c r="A22" s="17"/>
      <c r="B22" s="147"/>
      <c r="C22" s="173"/>
      <c r="D22" s="173"/>
      <c r="E22" s="173"/>
      <c r="F22" s="173"/>
      <c r="G22" s="173"/>
      <c r="H22" s="174"/>
      <c r="I22" s="2"/>
    </row>
    <row r="23" spans="1:9" x14ac:dyDescent="0.2">
      <c r="A23" s="17"/>
      <c r="B23" s="149" t="s">
        <v>59</v>
      </c>
      <c r="C23" s="282" t="s">
        <v>9</v>
      </c>
      <c r="D23" s="283"/>
      <c r="E23" s="283"/>
      <c r="F23" s="283"/>
      <c r="G23" s="283"/>
      <c r="H23" s="284"/>
      <c r="I23" s="2"/>
    </row>
    <row r="24" spans="1:9" x14ac:dyDescent="0.2">
      <c r="A24" s="17"/>
      <c r="B24" s="79" t="s">
        <v>112</v>
      </c>
      <c r="C24" s="32"/>
      <c r="D24" s="32"/>
      <c r="E24" s="35"/>
      <c r="F24" s="31"/>
      <c r="G24" s="26"/>
      <c r="H24" s="25"/>
      <c r="I24" s="2"/>
    </row>
    <row r="25" spans="1:9" x14ac:dyDescent="0.2">
      <c r="A25" s="17"/>
      <c r="B25" s="79"/>
      <c r="C25" s="111" t="s">
        <v>73</v>
      </c>
      <c r="D25" s="112" t="s">
        <v>66</v>
      </c>
      <c r="E25" s="113" t="s">
        <v>67</v>
      </c>
      <c r="F25" s="31"/>
      <c r="G25" s="26"/>
      <c r="H25" s="25"/>
      <c r="I25" s="2"/>
    </row>
    <row r="26" spans="1:9" x14ac:dyDescent="0.2">
      <c r="A26" s="17"/>
      <c r="B26" s="21" t="s">
        <v>74</v>
      </c>
      <c r="C26" s="82">
        <f ca="1">+Worksheet!E14</f>
        <v>258064.51612903221</v>
      </c>
      <c r="D26" s="82">
        <f ca="1">+C26/12</f>
        <v>21505.376344086017</v>
      </c>
      <c r="E26" s="80">
        <f ca="1">+C26/52</f>
        <v>4962.7791563275423</v>
      </c>
      <c r="F26" s="256" t="s">
        <v>41</v>
      </c>
      <c r="G26" s="281"/>
      <c r="H26" s="259"/>
      <c r="I26" s="2"/>
    </row>
    <row r="27" spans="1:9" x14ac:dyDescent="0.2">
      <c r="A27" s="17"/>
      <c r="B27" s="21" t="s">
        <v>57</v>
      </c>
      <c r="C27" s="83">
        <f ca="1">+Worksheet!E15</f>
        <v>9557.9450418160086</v>
      </c>
      <c r="D27" s="83">
        <f ca="1">+C27/12</f>
        <v>796.49542015133409</v>
      </c>
      <c r="E27" s="81">
        <f ca="1">+C27/52</f>
        <v>183.80663541953862</v>
      </c>
      <c r="F27" s="256" t="s">
        <v>42</v>
      </c>
      <c r="G27" s="281"/>
      <c r="H27" s="259"/>
      <c r="I27" s="2"/>
    </row>
    <row r="28" spans="1:9" x14ac:dyDescent="0.2">
      <c r="A28" s="17"/>
      <c r="B28" s="114"/>
      <c r="C28" s="32"/>
      <c r="D28" s="32"/>
      <c r="E28" s="32"/>
      <c r="F28" s="31"/>
      <c r="G28" s="26"/>
      <c r="H28" s="25"/>
      <c r="I28" s="2"/>
    </row>
    <row r="29" spans="1:9" x14ac:dyDescent="0.2">
      <c r="A29" s="17"/>
      <c r="B29" s="163" t="s">
        <v>43</v>
      </c>
      <c r="C29" s="285" t="s">
        <v>134</v>
      </c>
      <c r="D29" s="286"/>
      <c r="E29" s="286"/>
      <c r="F29" s="286"/>
      <c r="G29" s="286"/>
      <c r="H29" s="286"/>
      <c r="I29" s="2"/>
    </row>
    <row r="30" spans="1:9" x14ac:dyDescent="0.2">
      <c r="A30" s="17"/>
      <c r="B30" s="79"/>
      <c r="C30" s="32"/>
      <c r="D30" s="32"/>
      <c r="E30" s="115">
        <f>+IF(E31=B96,52,IF(E31=B95,12,1))</f>
        <v>1</v>
      </c>
      <c r="F30" s="31"/>
      <c r="G30" s="26"/>
      <c r="H30" s="25"/>
      <c r="I30" s="2"/>
    </row>
    <row r="31" spans="1:9" x14ac:dyDescent="0.2">
      <c r="A31" s="17"/>
      <c r="B31" s="22" t="s">
        <v>19</v>
      </c>
      <c r="C31" s="202">
        <v>90000</v>
      </c>
      <c r="D31" s="32" t="s">
        <v>75</v>
      </c>
      <c r="E31" s="202" t="s">
        <v>76</v>
      </c>
      <c r="F31" s="31"/>
      <c r="G31" s="26"/>
      <c r="H31" s="25"/>
      <c r="I31" s="2"/>
    </row>
    <row r="32" spans="1:9" x14ac:dyDescent="0.2">
      <c r="A32" s="17"/>
      <c r="B32" s="22" t="s">
        <v>18</v>
      </c>
      <c r="C32" s="37">
        <f ca="1">(+C31+IF(D16=B92,D18,C18)/E30)/(1-IF(C16=B93,C17,D17)/100)</f>
        <v>548387.09677419346</v>
      </c>
      <c r="D32" s="32" t="s">
        <v>79</v>
      </c>
      <c r="E32" s="37">
        <f ca="1">+C32/IF(C13=B90,C14,D14)</f>
        <v>20310.633213859019</v>
      </c>
      <c r="F32" s="266" t="s">
        <v>81</v>
      </c>
      <c r="G32" s="258"/>
      <c r="H32" s="259"/>
      <c r="I32" s="2"/>
    </row>
    <row r="33" spans="1:9" x14ac:dyDescent="0.2">
      <c r="A33" s="17"/>
      <c r="B33" s="23"/>
      <c r="C33" s="32"/>
      <c r="D33" s="32"/>
      <c r="E33" s="35"/>
      <c r="F33" s="31"/>
      <c r="G33" s="26"/>
      <c r="H33" s="25"/>
      <c r="I33" s="2"/>
    </row>
    <row r="34" spans="1:9" x14ac:dyDescent="0.2">
      <c r="A34" s="17"/>
      <c r="B34" s="260" t="s">
        <v>55</v>
      </c>
      <c r="C34" s="261"/>
      <c r="D34" s="261"/>
      <c r="E34" s="261"/>
      <c r="F34" s="261"/>
      <c r="G34" s="261"/>
      <c r="H34" s="262"/>
      <c r="I34" s="2"/>
    </row>
    <row r="35" spans="1:9" x14ac:dyDescent="0.2">
      <c r="A35" s="116"/>
      <c r="B35" s="150"/>
      <c r="C35" s="175"/>
      <c r="D35" s="175"/>
      <c r="E35" s="175"/>
      <c r="F35" s="175"/>
      <c r="G35" s="175"/>
      <c r="H35" s="176"/>
      <c r="I35" s="2"/>
    </row>
    <row r="36" spans="1:9" x14ac:dyDescent="0.2">
      <c r="A36" s="116"/>
      <c r="B36" s="153" t="s">
        <v>55</v>
      </c>
      <c r="C36" s="297" t="s">
        <v>29</v>
      </c>
      <c r="D36" s="298"/>
      <c r="E36" s="298"/>
      <c r="F36" s="298"/>
      <c r="G36" s="298"/>
      <c r="H36" s="299"/>
      <c r="I36" s="2"/>
    </row>
    <row r="37" spans="1:9" x14ac:dyDescent="0.2">
      <c r="A37" s="116"/>
      <c r="B37" s="150"/>
      <c r="C37" s="175"/>
      <c r="D37" s="175"/>
      <c r="E37" s="175"/>
      <c r="F37" s="175"/>
      <c r="G37" s="175"/>
      <c r="H37" s="176"/>
      <c r="I37" s="2"/>
    </row>
    <row r="38" spans="1:9" x14ac:dyDescent="0.2">
      <c r="A38" s="17"/>
      <c r="B38" s="20" t="s">
        <v>11</v>
      </c>
      <c r="C38" s="203" t="s">
        <v>101</v>
      </c>
      <c r="D38" s="32"/>
      <c r="E38" s="98" t="str">
        <f>+IF(C38=B$97,B$98,B$97)</f>
        <v>Units</v>
      </c>
      <c r="F38" s="31"/>
      <c r="G38" s="26"/>
      <c r="H38" s="25"/>
      <c r="I38" s="2"/>
    </row>
    <row r="39" spans="1:9" x14ac:dyDescent="0.2">
      <c r="A39" s="17"/>
      <c r="B39" s="22" t="s">
        <v>10</v>
      </c>
      <c r="C39" s="204">
        <v>15</v>
      </c>
      <c r="D39" s="32" t="s">
        <v>90</v>
      </c>
      <c r="E39" s="80">
        <f>IF($C$38=$B$98,+IF($C$13=$B$90,C39/$C$14*100,C39/$D$14*100),($C39/100)*IF($C$13=$B$90,$C$14,$D$14))</f>
        <v>4.05</v>
      </c>
      <c r="F39" s="99" t="s">
        <v>88</v>
      </c>
      <c r="G39" s="37">
        <f>IF($C$38=$B$98,$C39+IF($C$13=$B$90,$C$14,$D$14),($C39/100+1)*IF($C$13=$B$90,$C$14,$D$14))</f>
        <v>31.049999999999997</v>
      </c>
      <c r="H39" s="171" t="s">
        <v>89</v>
      </c>
      <c r="I39" s="2"/>
    </row>
    <row r="40" spans="1:9" x14ac:dyDescent="0.2">
      <c r="A40" s="17"/>
      <c r="B40" s="22" t="s">
        <v>91</v>
      </c>
      <c r="C40" s="205">
        <v>20</v>
      </c>
      <c r="D40" s="32" t="s">
        <v>90</v>
      </c>
      <c r="E40" s="81">
        <f ca="1">IF($C$38=$B$98,$C$40/+IF($C$13=$B$91,$C$14,$D$14)*100,($C$40/100)*IF($C$13=$B$91,$C$14,$D$14))</f>
        <v>3703.7037037037039</v>
      </c>
      <c r="F40" s="99" t="s">
        <v>88</v>
      </c>
      <c r="G40" s="37">
        <f ca="1">IF($C$38=$B$98,-$C$40+IF($C$13=$B$91,$C$14,$D$14),(-$C$40/100+1)*IF($C$13=$B$91,$C$14,$D$14))</f>
        <v>14814.814814814816</v>
      </c>
      <c r="H40" s="171" t="s">
        <v>97</v>
      </c>
      <c r="I40" s="2"/>
    </row>
    <row r="41" spans="1:9" x14ac:dyDescent="0.2">
      <c r="A41" s="17"/>
      <c r="B41" s="23"/>
      <c r="C41" s="32"/>
      <c r="D41" s="32"/>
      <c r="E41" s="32"/>
      <c r="F41" s="31"/>
      <c r="G41" s="26"/>
      <c r="H41" s="25"/>
      <c r="I41" s="2"/>
    </row>
    <row r="42" spans="1:9" x14ac:dyDescent="0.2">
      <c r="A42" s="17"/>
      <c r="B42" s="22" t="s">
        <v>86</v>
      </c>
      <c r="C42" s="84">
        <f ca="1">+Worksheet!E35</f>
        <v>460000</v>
      </c>
      <c r="D42" s="290" t="str">
        <f ca="1">+IF(C42=C$10,"which is a change of",IF(C42&gt;C$10,"which is an increase of"," which is a decrease of"))</f>
        <v xml:space="preserve"> which is a decrease of</v>
      </c>
      <c r="E42" s="291"/>
      <c r="F42" s="100">
        <f ca="1">ABS(+C42-C$10)</f>
        <v>40000</v>
      </c>
      <c r="G42" s="96" t="s">
        <v>87</v>
      </c>
      <c r="H42" s="97">
        <f ca="1">+F42/C$10</f>
        <v>0.08</v>
      </c>
      <c r="I42" s="2"/>
    </row>
    <row r="43" spans="1:9" x14ac:dyDescent="0.2">
      <c r="A43" s="17"/>
      <c r="B43" s="23"/>
      <c r="C43" s="32"/>
      <c r="D43" s="32"/>
      <c r="E43" s="32"/>
      <c r="F43" s="99"/>
      <c r="G43" s="26"/>
      <c r="H43" s="25"/>
      <c r="I43" s="2"/>
    </row>
    <row r="44" spans="1:9" x14ac:dyDescent="0.2">
      <c r="A44" s="17"/>
      <c r="B44" s="22" t="s">
        <v>17</v>
      </c>
      <c r="C44" s="84">
        <f ca="1">+Worksheet!E42</f>
        <v>104000</v>
      </c>
      <c r="D44" s="290" t="str">
        <f ca="1">+IF(C44=Worksheet!E$12,"which is a change of",IF(C44&gt;Worksheet!E$12,"which is an increase of"," which is a decrease of"))</f>
        <v>which is an increase of</v>
      </c>
      <c r="E44" s="291"/>
      <c r="F44" s="100">
        <f ca="1">ABS(+C44-IF(C$16=B$92,C$19,D$19))</f>
        <v>29000</v>
      </c>
      <c r="G44" s="96" t="s">
        <v>87</v>
      </c>
      <c r="H44" s="97">
        <f ca="1">+F44/IF(C$16=B$92,C$19,D$19)</f>
        <v>0.38666666666666666</v>
      </c>
      <c r="I44" s="2"/>
    </row>
    <row r="45" spans="1:9" x14ac:dyDescent="0.2">
      <c r="A45" s="17"/>
      <c r="B45" s="23"/>
      <c r="C45" s="32"/>
      <c r="D45" s="32"/>
      <c r="E45" s="35"/>
      <c r="F45" s="31"/>
      <c r="G45" s="26"/>
      <c r="H45" s="25"/>
      <c r="I45" s="2"/>
    </row>
    <row r="46" spans="1:9" x14ac:dyDescent="0.2">
      <c r="A46" s="17"/>
      <c r="B46" s="154" t="s">
        <v>44</v>
      </c>
      <c r="C46" s="292" t="s">
        <v>136</v>
      </c>
      <c r="D46" s="293"/>
      <c r="E46" s="293"/>
      <c r="F46" s="293"/>
      <c r="G46" s="293"/>
      <c r="H46" s="294"/>
      <c r="I46" s="2"/>
    </row>
    <row r="47" spans="1:9" x14ac:dyDescent="0.2">
      <c r="A47" s="17"/>
      <c r="B47" s="23"/>
      <c r="C47" s="32"/>
      <c r="D47" s="32"/>
      <c r="E47" s="35"/>
      <c r="F47" s="31"/>
      <c r="G47" s="26"/>
      <c r="H47" s="25"/>
      <c r="I47" s="2"/>
    </row>
    <row r="48" spans="1:9" x14ac:dyDescent="0.2">
      <c r="A48" s="17"/>
      <c r="B48" s="20" t="s">
        <v>12</v>
      </c>
      <c r="C48" s="203" t="s">
        <v>101</v>
      </c>
      <c r="D48" s="32"/>
      <c r="E48" s="98" t="str">
        <f>+IF(C48=B$97,B$98,B$97)</f>
        <v>Units</v>
      </c>
      <c r="F48" s="31"/>
      <c r="G48" s="26"/>
      <c r="H48" s="25"/>
      <c r="I48" s="2"/>
    </row>
    <row r="49" spans="1:9" x14ac:dyDescent="0.2">
      <c r="A49" s="17"/>
      <c r="B49" s="117" t="s">
        <v>32</v>
      </c>
      <c r="C49" s="204">
        <v>15</v>
      </c>
      <c r="D49" s="32" t="s">
        <v>90</v>
      </c>
      <c r="E49" s="80">
        <f>IF($C$48=$B$98,+IF($C$13=$B$90,C49/$C$14*100,C49/$D$14*100),($C49/100)*IF($C$13=$B$90,$C$14,$D$14))</f>
        <v>4.05</v>
      </c>
      <c r="F49" s="99" t="s">
        <v>88</v>
      </c>
      <c r="G49" s="37">
        <f>IF($C$48=$B$98,-$C49+IF($C$13=$B$90,$C$14,$D$14),(1-$C49/100)*IF($C$13=$B$90,$C$14,$D$14))</f>
        <v>22.95</v>
      </c>
      <c r="H49" s="171" t="s">
        <v>89</v>
      </c>
      <c r="I49" s="2"/>
    </row>
    <row r="50" spans="1:9" x14ac:dyDescent="0.2">
      <c r="A50" s="17"/>
      <c r="B50" s="22" t="s">
        <v>92</v>
      </c>
      <c r="C50" s="205">
        <v>25</v>
      </c>
      <c r="D50" s="32" t="s">
        <v>90</v>
      </c>
      <c r="E50" s="81">
        <f ca="1">IF($C$48=$B$98,$C$50/+IF($C$13=$B$91,$C$14,$D$14)*100,($C$50/100)*IF($C$13=$B$91,$C$14,$D$14))</f>
        <v>4629.6296296296296</v>
      </c>
      <c r="F50" s="99" t="s">
        <v>88</v>
      </c>
      <c r="G50" s="37">
        <f ca="1">IF($C$48=$B$98,$C$50+IF($C$13=$B$91,$C$14,$D$14),($C$50/100+1)*IF($C$13=$B$91,$C$14,$D$14))</f>
        <v>23148.148148148146</v>
      </c>
      <c r="H50" s="171" t="s">
        <v>97</v>
      </c>
      <c r="I50" s="2"/>
    </row>
    <row r="51" spans="1:9" x14ac:dyDescent="0.2">
      <c r="A51" s="17"/>
      <c r="B51" s="23"/>
      <c r="C51" s="32"/>
      <c r="D51" s="32"/>
      <c r="E51" s="32"/>
      <c r="F51" s="31"/>
      <c r="G51" s="26"/>
      <c r="H51" s="25"/>
      <c r="I51" s="2"/>
    </row>
    <row r="52" spans="1:9" ht="12.75" customHeight="1" x14ac:dyDescent="0.2">
      <c r="A52" s="17"/>
      <c r="B52" s="22" t="s">
        <v>86</v>
      </c>
      <c r="C52" s="84">
        <f ca="1">+Worksheet!E20</f>
        <v>531249.99999999988</v>
      </c>
      <c r="D52" s="290" t="str">
        <f ca="1">+IF(C52=C$10,"which is a change of",IF(C52&gt;C$10,"which is an increase of"," which is a decrease of"))</f>
        <v>which is an increase of</v>
      </c>
      <c r="E52" s="291"/>
      <c r="F52" s="100">
        <f ca="1">ABS(+C52-C$10)</f>
        <v>31249.999999999884</v>
      </c>
      <c r="G52" s="96" t="s">
        <v>87</v>
      </c>
      <c r="H52" s="97">
        <f ca="1">+F52/C$10</f>
        <v>6.2499999999999764E-2</v>
      </c>
      <c r="I52" s="2"/>
    </row>
    <row r="53" spans="1:9" x14ac:dyDescent="0.2">
      <c r="A53" s="17"/>
      <c r="B53" s="23"/>
      <c r="C53" s="32"/>
      <c r="D53" s="32"/>
      <c r="E53" s="32"/>
      <c r="F53" s="99"/>
      <c r="G53" s="26"/>
      <c r="H53" s="25"/>
      <c r="I53" s="2"/>
    </row>
    <row r="54" spans="1:9" ht="12.75" customHeight="1" x14ac:dyDescent="0.2">
      <c r="A54" s="17"/>
      <c r="B54" s="117" t="s">
        <v>17</v>
      </c>
      <c r="C54" s="84">
        <f ca="1">+Worksheet!E27</f>
        <v>19999.999999999942</v>
      </c>
      <c r="D54" s="290" t="str">
        <f ca="1">+IF(C54=Worksheet!E$12,"which is a change of",IF(C54&gt;Worksheet!E$12,"which is an increase of"," which is a decrease of"))</f>
        <v xml:space="preserve"> which is a decrease of</v>
      </c>
      <c r="E54" s="291"/>
      <c r="F54" s="100">
        <f ca="1">ABS(+C54-IF(C$16=B$92,C$19,D$19))</f>
        <v>55000.000000000058</v>
      </c>
      <c r="G54" s="96" t="s">
        <v>87</v>
      </c>
      <c r="H54" s="97">
        <f ca="1">+F54/IF(C$16=B$92,C$19,D$19)</f>
        <v>0.73333333333333406</v>
      </c>
      <c r="I54" s="2"/>
    </row>
    <row r="55" spans="1:9" x14ac:dyDescent="0.2">
      <c r="A55" s="17"/>
      <c r="B55" s="23"/>
      <c r="C55" s="32"/>
      <c r="D55" s="32"/>
      <c r="E55" s="35"/>
      <c r="F55" s="31"/>
      <c r="G55" s="26"/>
      <c r="H55" s="25"/>
      <c r="I55" s="2"/>
    </row>
    <row r="56" spans="1:9" x14ac:dyDescent="0.2">
      <c r="A56" s="17"/>
      <c r="B56" s="154" t="s">
        <v>33</v>
      </c>
      <c r="C56" s="292" t="s">
        <v>135</v>
      </c>
      <c r="D56" s="293"/>
      <c r="E56" s="293"/>
      <c r="F56" s="293"/>
      <c r="G56" s="293"/>
      <c r="H56" s="294"/>
      <c r="I56" s="2"/>
    </row>
    <row r="57" spans="1:9" x14ac:dyDescent="0.2">
      <c r="A57" s="17"/>
      <c r="B57" s="23"/>
      <c r="C57" s="32"/>
      <c r="D57" s="32"/>
      <c r="E57" s="35"/>
      <c r="F57" s="31"/>
      <c r="G57" s="26"/>
      <c r="H57" s="25"/>
      <c r="I57" s="2"/>
    </row>
    <row r="58" spans="1:9" x14ac:dyDescent="0.2">
      <c r="A58" s="17"/>
      <c r="B58" s="154" t="s">
        <v>47</v>
      </c>
      <c r="C58" s="292" t="s">
        <v>137</v>
      </c>
      <c r="D58" s="293"/>
      <c r="E58" s="293"/>
      <c r="F58" s="293"/>
      <c r="G58" s="293"/>
      <c r="H58" s="294"/>
      <c r="I58" s="2"/>
    </row>
    <row r="59" spans="1:9" x14ac:dyDescent="0.2">
      <c r="A59" s="17"/>
      <c r="B59" s="23"/>
      <c r="C59" s="32"/>
      <c r="D59" s="32"/>
      <c r="E59" s="35"/>
      <c r="F59" s="31"/>
      <c r="G59" s="26"/>
      <c r="H59" s="25"/>
      <c r="I59" s="2"/>
    </row>
    <row r="60" spans="1:9" x14ac:dyDescent="0.2">
      <c r="A60" s="17"/>
      <c r="B60" s="260" t="s">
        <v>58</v>
      </c>
      <c r="C60" s="261"/>
      <c r="D60" s="261"/>
      <c r="E60" s="261"/>
      <c r="F60" s="261"/>
      <c r="G60" s="261"/>
      <c r="H60" s="262"/>
      <c r="I60" s="2"/>
    </row>
    <row r="61" spans="1:9" x14ac:dyDescent="0.2">
      <c r="A61" s="17"/>
      <c r="B61" s="23"/>
      <c r="C61" s="32"/>
      <c r="D61" s="32"/>
      <c r="E61" s="35"/>
      <c r="F61" s="31"/>
      <c r="G61" s="26"/>
      <c r="H61" s="25"/>
      <c r="I61" s="2"/>
    </row>
    <row r="62" spans="1:9" x14ac:dyDescent="0.2">
      <c r="A62" s="17"/>
      <c r="B62" s="20" t="s">
        <v>58</v>
      </c>
      <c r="C62" s="292" t="s">
        <v>30</v>
      </c>
      <c r="D62" s="293"/>
      <c r="E62" s="293"/>
      <c r="F62" s="293"/>
      <c r="G62" s="293"/>
      <c r="H62" s="294"/>
      <c r="I62" s="2"/>
    </row>
    <row r="63" spans="1:9" x14ac:dyDescent="0.2">
      <c r="A63" s="17"/>
      <c r="B63" s="24"/>
      <c r="C63" s="32"/>
      <c r="D63" s="32"/>
      <c r="E63" s="35"/>
      <c r="F63" s="31"/>
      <c r="G63" s="26"/>
      <c r="H63" s="25"/>
      <c r="I63" s="2"/>
    </row>
    <row r="64" spans="1:9" x14ac:dyDescent="0.2">
      <c r="A64" s="17"/>
      <c r="B64" s="305" t="s">
        <v>56</v>
      </c>
      <c r="C64" s="306"/>
      <c r="D64" s="306"/>
      <c r="E64" s="177">
        <f ca="1">+Worksheet!G174</f>
        <v>32.94</v>
      </c>
      <c r="F64" s="101" t="s">
        <v>48</v>
      </c>
      <c r="G64" s="107">
        <f ca="1">+Worksheet!H174</f>
        <v>13086.419753086417</v>
      </c>
      <c r="H64" s="25" t="s">
        <v>49</v>
      </c>
      <c r="I64" s="2"/>
    </row>
    <row r="65" spans="1:9" x14ac:dyDescent="0.2">
      <c r="A65" s="17"/>
      <c r="B65" s="23"/>
      <c r="C65" s="178"/>
      <c r="D65" s="178"/>
      <c r="E65" s="179"/>
      <c r="F65" s="101"/>
      <c r="G65" s="102"/>
      <c r="H65" s="25"/>
      <c r="I65" s="2"/>
    </row>
    <row r="66" spans="1:9" ht="12.75" customHeight="1" x14ac:dyDescent="0.2">
      <c r="A66" s="17"/>
      <c r="B66" s="22" t="s">
        <v>86</v>
      </c>
      <c r="C66" s="84">
        <f ca="1">+Worksheet!I174</f>
        <v>431066.66666666651</v>
      </c>
      <c r="D66" s="290" t="str">
        <f ca="1">+IF(C66=C$10,"which is a change of",IF(C66&gt;C$10,"which is an increase of"," which is a decrease of"))</f>
        <v xml:space="preserve"> which is a decrease of</v>
      </c>
      <c r="E66" s="291"/>
      <c r="F66" s="100">
        <f ca="1">ABS(+C66-C$10)</f>
        <v>68933.333333333489</v>
      </c>
      <c r="G66" s="96" t="s">
        <v>87</v>
      </c>
      <c r="H66" s="97">
        <f ca="1">+F66/C$10</f>
        <v>0.13786666666666697</v>
      </c>
      <c r="I66" s="2"/>
    </row>
    <row r="67" spans="1:9" x14ac:dyDescent="0.2">
      <c r="A67" s="17"/>
      <c r="B67" s="23"/>
      <c r="C67" s="32"/>
      <c r="D67" s="32"/>
      <c r="E67" s="35"/>
      <c r="F67" s="31"/>
      <c r="G67" s="26"/>
      <c r="H67" s="25"/>
      <c r="I67" s="2"/>
    </row>
    <row r="68" spans="1:9" ht="12.75" customHeight="1" x14ac:dyDescent="0.2">
      <c r="A68" s="17"/>
      <c r="B68" s="117" t="s">
        <v>17</v>
      </c>
      <c r="C68" s="84">
        <f ca="1">+Worksheet!J174</f>
        <v>107266.66666666657</v>
      </c>
      <c r="D68" s="290" t="str">
        <f ca="1">+IF(C68=Worksheet!E$12,"which is a change of",IF(C68&gt;Worksheet!E$12,"which is an increase of"," which is a decrease of"))</f>
        <v>which is an increase of</v>
      </c>
      <c r="E68" s="314"/>
      <c r="F68" s="100">
        <f ca="1">ABS(+C68-IF(C$16=B$92,C$19,D$19))</f>
        <v>32266.66666666657</v>
      </c>
      <c r="G68" s="108" t="s">
        <v>87</v>
      </c>
      <c r="H68" s="97">
        <f ca="1">+F68/IF(C$16=B$92,C$19,D$19)</f>
        <v>0.43022222222222095</v>
      </c>
      <c r="I68" s="2"/>
    </row>
    <row r="69" spans="1:9" ht="12.75" customHeight="1" x14ac:dyDescent="0.2">
      <c r="A69" s="17"/>
      <c r="B69" s="143"/>
      <c r="C69" s="95"/>
      <c r="D69" s="95"/>
      <c r="E69" s="180"/>
      <c r="F69" s="109"/>
      <c r="G69" s="110"/>
      <c r="H69" s="144"/>
      <c r="I69" s="2"/>
    </row>
    <row r="70" spans="1:9" ht="18" x14ac:dyDescent="0.25">
      <c r="A70" s="17"/>
      <c r="B70" s="311" t="str">
        <f ca="1">+IF(H68&gt;0.1,"Perhaps you should consider","Your current pricing appears to be")</f>
        <v>Perhaps you should consider</v>
      </c>
      <c r="C70" s="312"/>
      <c r="D70" s="302" t="str">
        <f ca="1">+IF($H$68&gt;0.1,IF($E$64&gt;Worksheet!$E$6,"increasing","decreasing"),"OK")</f>
        <v>increasing</v>
      </c>
      <c r="E70" s="303"/>
      <c r="F70" s="313" t="str">
        <f ca="1">+IF(H68&gt;0.1,"your price by","")</f>
        <v>your price by</v>
      </c>
      <c r="G70" s="303"/>
      <c r="H70" s="181">
        <f ca="1">IF(H68&gt;0.1,+Worksheet!C47,"")</f>
        <v>0.21999999999999992</v>
      </c>
      <c r="I70" s="2"/>
    </row>
    <row r="71" spans="1:9" x14ac:dyDescent="0.2">
      <c r="A71" s="17"/>
      <c r="B71" s="145"/>
      <c r="C71" s="195"/>
      <c r="D71" s="196"/>
      <c r="E71" s="197"/>
      <c r="F71" s="198"/>
      <c r="G71" s="197"/>
      <c r="H71" s="199"/>
      <c r="I71" s="2"/>
    </row>
    <row r="72" spans="1:9" x14ac:dyDescent="0.2">
      <c r="A72" s="17"/>
      <c r="B72" s="163" t="s">
        <v>31</v>
      </c>
      <c r="C72" s="304" t="s">
        <v>138</v>
      </c>
      <c r="D72" s="293"/>
      <c r="E72" s="293"/>
      <c r="F72" s="293"/>
      <c r="G72" s="293"/>
      <c r="H72" s="294"/>
      <c r="I72" s="2"/>
    </row>
    <row r="73" spans="1:9" ht="12.75" customHeight="1" x14ac:dyDescent="0.2">
      <c r="A73" s="17"/>
      <c r="B73" s="200"/>
      <c r="C73" s="198"/>
      <c r="D73" s="198"/>
      <c r="E73" s="198"/>
      <c r="F73" s="198"/>
      <c r="G73" s="198"/>
      <c r="H73" s="201"/>
      <c r="I73" s="2"/>
    </row>
    <row r="74" spans="1:9" ht="12.75" customHeight="1" x14ac:dyDescent="0.2">
      <c r="A74" s="17"/>
      <c r="B74" s="163" t="s">
        <v>34</v>
      </c>
      <c r="C74" s="308" t="s">
        <v>139</v>
      </c>
      <c r="D74" s="309"/>
      <c r="E74" s="309"/>
      <c r="F74" s="309"/>
      <c r="G74" s="309"/>
      <c r="H74" s="310"/>
      <c r="I74" s="2"/>
    </row>
    <row r="75" spans="1:9" x14ac:dyDescent="0.2">
      <c r="A75" s="17"/>
      <c r="B75" s="23"/>
      <c r="C75" s="32"/>
      <c r="D75" s="32"/>
      <c r="E75" s="35"/>
      <c r="F75" s="31"/>
      <c r="G75" s="26"/>
      <c r="H75" s="25"/>
      <c r="I75" s="2"/>
    </row>
    <row r="76" spans="1:9" x14ac:dyDescent="0.2">
      <c r="A76" s="17"/>
      <c r="B76" s="260" t="s">
        <v>40</v>
      </c>
      <c r="C76" s="261"/>
      <c r="D76" s="261"/>
      <c r="E76" s="261"/>
      <c r="F76" s="261"/>
      <c r="G76" s="261"/>
      <c r="H76" s="262"/>
      <c r="I76" s="2"/>
    </row>
    <row r="77" spans="1:9" x14ac:dyDescent="0.2">
      <c r="A77" s="17"/>
      <c r="B77" s="23"/>
      <c r="C77" s="32"/>
      <c r="D77" s="32"/>
      <c r="E77" s="35"/>
      <c r="F77" s="31"/>
      <c r="G77" s="26"/>
      <c r="H77" s="25"/>
      <c r="I77" s="2"/>
    </row>
    <row r="78" spans="1:9" x14ac:dyDescent="0.2">
      <c r="A78" s="17"/>
      <c r="B78" s="154" t="s">
        <v>40</v>
      </c>
      <c r="C78" s="292" t="s">
        <v>140</v>
      </c>
      <c r="D78" s="293"/>
      <c r="E78" s="293"/>
      <c r="F78" s="293"/>
      <c r="G78" s="293"/>
      <c r="H78" s="294"/>
      <c r="I78" s="2"/>
    </row>
    <row r="79" spans="1:9" x14ac:dyDescent="0.2">
      <c r="A79" s="17"/>
      <c r="B79" s="23"/>
      <c r="C79" s="32"/>
      <c r="D79" s="32"/>
      <c r="E79" s="35"/>
      <c r="F79" s="31"/>
      <c r="G79" s="26"/>
      <c r="H79" s="25"/>
      <c r="I79" s="2"/>
    </row>
    <row r="80" spans="1:9" x14ac:dyDescent="0.2">
      <c r="A80" s="17"/>
      <c r="B80" s="301" t="str">
        <f>copy</f>
        <v>© bizpep.com</v>
      </c>
      <c r="C80" s="261"/>
      <c r="D80" s="261"/>
      <c r="E80" s="261"/>
      <c r="F80" s="261"/>
      <c r="G80" s="261"/>
      <c r="H80" s="262"/>
      <c r="I80" s="2"/>
    </row>
    <row r="81" spans="1:9" ht="18" x14ac:dyDescent="0.2">
      <c r="A81" s="26"/>
      <c r="B81" s="307"/>
      <c r="C81" s="307"/>
      <c r="D81" s="307"/>
      <c r="E81" s="307"/>
      <c r="F81" s="307"/>
      <c r="G81" s="307"/>
      <c r="H81" s="307"/>
      <c r="I81" s="2"/>
    </row>
    <row r="82" spans="1:9" ht="18" x14ac:dyDescent="0.2">
      <c r="A82" s="26"/>
      <c r="B82" s="307"/>
      <c r="C82" s="307"/>
      <c r="D82" s="307"/>
      <c r="E82" s="307"/>
      <c r="F82" s="307"/>
      <c r="G82" s="307"/>
      <c r="H82" s="307"/>
      <c r="I82" s="2"/>
    </row>
    <row r="83" spans="1:9" ht="18" x14ac:dyDescent="0.2">
      <c r="A83" s="26"/>
      <c r="B83" s="300"/>
      <c r="C83" s="300"/>
      <c r="D83" s="300"/>
      <c r="E83" s="300"/>
      <c r="F83" s="300"/>
      <c r="G83" s="300"/>
      <c r="H83" s="300"/>
      <c r="I83" s="2"/>
    </row>
    <row r="84" spans="1:9" ht="18" x14ac:dyDescent="0.2">
      <c r="A84" s="26"/>
      <c r="B84" s="318"/>
      <c r="C84" s="318"/>
      <c r="D84" s="318"/>
      <c r="E84" s="318"/>
      <c r="F84" s="318"/>
      <c r="G84" s="318"/>
      <c r="H84" s="318"/>
      <c r="I84" s="2"/>
    </row>
    <row r="85" spans="1:9" ht="18" x14ac:dyDescent="0.2">
      <c r="A85" s="26"/>
      <c r="B85" s="300"/>
      <c r="C85" s="300"/>
      <c r="D85" s="300"/>
      <c r="E85" s="300"/>
      <c r="F85" s="300"/>
      <c r="G85" s="300"/>
      <c r="H85" s="300"/>
      <c r="I85" s="2"/>
    </row>
    <row r="86" spans="1:9" ht="18" x14ac:dyDescent="0.2">
      <c r="A86" s="26"/>
      <c r="B86" s="316"/>
      <c r="C86" s="316"/>
      <c r="D86" s="316"/>
      <c r="E86" s="316"/>
      <c r="F86" s="316"/>
      <c r="G86" s="316"/>
      <c r="H86" s="316"/>
      <c r="I86" s="2"/>
    </row>
    <row r="87" spans="1:9" ht="18" x14ac:dyDescent="0.2">
      <c r="A87" s="26"/>
      <c r="B87" s="315"/>
      <c r="C87" s="315"/>
      <c r="D87" s="315"/>
      <c r="E87" s="315"/>
      <c r="F87" s="315"/>
      <c r="G87" s="315"/>
      <c r="H87" s="315"/>
      <c r="I87" s="2"/>
    </row>
    <row r="88" spans="1:9" ht="18" x14ac:dyDescent="0.2">
      <c r="A88" s="26"/>
      <c r="B88" s="316"/>
      <c r="C88" s="316"/>
      <c r="D88" s="316"/>
      <c r="E88" s="316"/>
      <c r="F88" s="316"/>
      <c r="G88" s="316"/>
      <c r="H88" s="316"/>
      <c r="I88" s="2"/>
    </row>
    <row r="89" spans="1:9" x14ac:dyDescent="0.2">
      <c r="A89" s="26"/>
      <c r="B89" s="317"/>
      <c r="C89" s="317"/>
      <c r="D89" s="317"/>
      <c r="E89" s="317"/>
      <c r="F89" s="317"/>
      <c r="G89" s="317"/>
      <c r="H89" s="317"/>
      <c r="I89" s="2"/>
    </row>
    <row r="90" spans="1:9" x14ac:dyDescent="0.2">
      <c r="A90" s="26"/>
      <c r="B90" s="168" t="s">
        <v>82</v>
      </c>
      <c r="C90" s="26"/>
      <c r="D90" s="27"/>
      <c r="E90" s="17"/>
      <c r="F90" s="17"/>
      <c r="G90" s="17"/>
      <c r="H90" s="17"/>
      <c r="I90" s="2"/>
    </row>
    <row r="91" spans="1:9" x14ac:dyDescent="0.2">
      <c r="A91" s="26"/>
      <c r="B91" s="168" t="s">
        <v>71</v>
      </c>
      <c r="C91" s="26"/>
      <c r="D91" s="27"/>
      <c r="E91" s="17"/>
      <c r="F91" s="17"/>
      <c r="G91" s="17"/>
      <c r="H91" s="17"/>
      <c r="I91" s="2"/>
    </row>
    <row r="92" spans="1:9" x14ac:dyDescent="0.2">
      <c r="A92" s="26"/>
      <c r="B92" s="169" t="s">
        <v>102</v>
      </c>
      <c r="C92" s="26"/>
      <c r="D92" s="27"/>
      <c r="E92" s="17"/>
      <c r="F92" s="17"/>
      <c r="G92" s="17"/>
      <c r="H92" s="17"/>
      <c r="I92" s="2"/>
    </row>
    <row r="93" spans="1:9" x14ac:dyDescent="0.2">
      <c r="A93" s="26"/>
      <c r="B93" s="170" t="s">
        <v>101</v>
      </c>
      <c r="C93" s="26"/>
      <c r="D93" s="26"/>
      <c r="E93" s="17"/>
      <c r="F93" s="17"/>
      <c r="G93" s="17"/>
      <c r="H93" s="17"/>
      <c r="I93" s="2"/>
    </row>
    <row r="94" spans="1:9" x14ac:dyDescent="0.2">
      <c r="A94" s="26"/>
      <c r="B94" s="169" t="s">
        <v>76</v>
      </c>
      <c r="C94" s="26"/>
      <c r="D94" s="26"/>
      <c r="E94" s="17"/>
      <c r="F94" s="17"/>
      <c r="G94" s="17"/>
      <c r="H94" s="17"/>
      <c r="I94" s="2"/>
    </row>
    <row r="95" spans="1:9" x14ac:dyDescent="0.2">
      <c r="A95" s="2"/>
      <c r="B95" s="164" t="s">
        <v>77</v>
      </c>
      <c r="C95" s="2"/>
      <c r="D95" s="2"/>
      <c r="E95" s="2"/>
      <c r="F95" s="2"/>
      <c r="G95" s="2"/>
      <c r="H95" s="2"/>
      <c r="I95" s="2"/>
    </row>
    <row r="96" spans="1:9" x14ac:dyDescent="0.2">
      <c r="A96" s="2"/>
      <c r="B96" s="164" t="s">
        <v>78</v>
      </c>
      <c r="C96" s="2"/>
      <c r="D96" s="2"/>
      <c r="E96" s="2"/>
      <c r="F96" s="2"/>
      <c r="G96" s="2"/>
      <c r="H96" s="2"/>
      <c r="I96" s="2"/>
    </row>
    <row r="97" spans="1:9" x14ac:dyDescent="0.2">
      <c r="A97" s="2"/>
      <c r="B97" s="164" t="s">
        <v>101</v>
      </c>
      <c r="C97" s="2"/>
      <c r="D97" s="2"/>
      <c r="E97" s="2"/>
      <c r="F97" s="2"/>
      <c r="G97" s="2"/>
      <c r="H97" s="2"/>
      <c r="I97" s="2"/>
    </row>
    <row r="98" spans="1:9" x14ac:dyDescent="0.2">
      <c r="A98" s="2"/>
      <c r="B98" s="164" t="s">
        <v>117</v>
      </c>
      <c r="C98" s="2"/>
      <c r="D98" s="2"/>
      <c r="E98" s="2"/>
      <c r="F98" s="2"/>
      <c r="G98" s="2"/>
      <c r="H98" s="2"/>
      <c r="I98" s="2"/>
    </row>
    <row r="99" spans="1:9" x14ac:dyDescent="0.2">
      <c r="A99" s="2"/>
      <c r="B99" s="2"/>
      <c r="C99" s="2"/>
      <c r="D99" s="2"/>
      <c r="E99" s="2"/>
      <c r="F99" s="2"/>
      <c r="G99" s="2"/>
      <c r="H99" s="2"/>
      <c r="I99" s="2"/>
    </row>
  </sheetData>
  <sheetProtection algorithmName="SHA-512" hashValue="wKangxEaIlGmtBirXz/Y5zOXxiodRbS96HmrKew604Kl0o7U/QeZb7wKkiBYOunYDJJKpOvD21xc2d7fpoIA4w==" saltValue="4oAXd8ubhtGaxc+9tfzxfA==" spinCount="100000" sheet="1" objects="1" scenarios="1" formatColumns="0" formatRows="0"/>
  <mergeCells count="52">
    <mergeCell ref="B87:H87"/>
    <mergeCell ref="B88:H88"/>
    <mergeCell ref="B89:H89"/>
    <mergeCell ref="B84:H84"/>
    <mergeCell ref="B85:H85"/>
    <mergeCell ref="B86:H86"/>
    <mergeCell ref="D54:E54"/>
    <mergeCell ref="B64:D64"/>
    <mergeCell ref="D66:E66"/>
    <mergeCell ref="B82:H82"/>
    <mergeCell ref="C74:H74"/>
    <mergeCell ref="C58:H58"/>
    <mergeCell ref="C56:H56"/>
    <mergeCell ref="C62:H62"/>
    <mergeCell ref="B70:C70"/>
    <mergeCell ref="F70:G70"/>
    <mergeCell ref="D68:E68"/>
    <mergeCell ref="B60:H60"/>
    <mergeCell ref="B81:H81"/>
    <mergeCell ref="B83:H83"/>
    <mergeCell ref="B80:H80"/>
    <mergeCell ref="D70:E70"/>
    <mergeCell ref="C78:H78"/>
    <mergeCell ref="C72:H72"/>
    <mergeCell ref="B76:H76"/>
    <mergeCell ref="C9:E9"/>
    <mergeCell ref="E14:H14"/>
    <mergeCell ref="F9:H9"/>
    <mergeCell ref="D52:E52"/>
    <mergeCell ref="F26:H26"/>
    <mergeCell ref="F27:H27"/>
    <mergeCell ref="C46:H46"/>
    <mergeCell ref="D44:E44"/>
    <mergeCell ref="D11:H11"/>
    <mergeCell ref="D42:E42"/>
    <mergeCell ref="C36:H36"/>
    <mergeCell ref="B2:H2"/>
    <mergeCell ref="B12:H12"/>
    <mergeCell ref="E13:H13"/>
    <mergeCell ref="B34:H34"/>
    <mergeCell ref="E18:H18"/>
    <mergeCell ref="E19:H19"/>
    <mergeCell ref="B21:H21"/>
    <mergeCell ref="F32:H32"/>
    <mergeCell ref="B3:H3"/>
    <mergeCell ref="B4:H4"/>
    <mergeCell ref="B5:H5"/>
    <mergeCell ref="E16:H16"/>
    <mergeCell ref="E17:H17"/>
    <mergeCell ref="C7:H7"/>
    <mergeCell ref="C23:H23"/>
    <mergeCell ref="C29:H29"/>
  </mergeCells>
  <phoneticPr fontId="0" type="noConversion"/>
  <dataValidations count="4">
    <dataValidation type="list" showInputMessage="1" showErrorMessage="1" error="Input must be &quot;Monetary&quot; or &quot;Percent&quot;." sqref="C16" xr:uid="{00000000-0002-0000-0100-000000000000}">
      <formula1>$B$92:$B$93</formula1>
    </dataValidation>
    <dataValidation type="list" showInputMessage="1" showErrorMessage="1" error="Input must be &quot;Price&quot; or &quot;Num Sales&quot;." sqref="C13" xr:uid="{00000000-0002-0000-0100-000001000000}">
      <formula1>$B$90:$B$91</formula1>
    </dataValidation>
    <dataValidation type="list" allowBlank="1" showInputMessage="1" showErrorMessage="1" sqref="E31" xr:uid="{00000000-0002-0000-0100-000002000000}">
      <formula1>$B$94:$B$96</formula1>
    </dataValidation>
    <dataValidation type="list" showInputMessage="1" showErrorMessage="1" error="Input must be &quot;Monetary&quot; or &quot;Percent&quot;." sqref="C48 C38" xr:uid="{00000000-0002-0000-0100-000003000000}">
      <formula1>$B$97:$B$98</formula1>
    </dataValidation>
  </dataValidations>
  <hyperlinks>
    <hyperlink ref="B5:E5" location="Instructions!A1" tooltip="Go to Instruction Sheet" display="Instruction Sheet" xr:uid="{00000000-0004-0000-0100-000000000000}"/>
    <hyperlink ref="B7" location="Instructions!B10" tooltip="Go to Instruction Sheet" display="Current Performance" xr:uid="{00000000-0004-0000-0100-000001000000}"/>
    <hyperlink ref="B11" location="Instructions!B12" tooltip="Go to Instruction Sheet" display="Business Revenue" xr:uid="{00000000-0004-0000-0100-000002000000}"/>
    <hyperlink ref="B17" location="Instructions!B16" tooltip="Go to Instruction Sheet" display="Cost of Sales (COS)" xr:uid="{00000000-0004-0000-0100-000003000000}"/>
    <hyperlink ref="B18" location="Instructions!B17" tooltip="Go to Instruction Sheet" display="Overheads (O/H)" xr:uid="{00000000-0004-0000-0100-000004000000}"/>
    <hyperlink ref="B16" location="Instructions!B15" tooltip="Go to Instruction Sheet" display="Expenses" xr:uid="{00000000-0004-0000-0100-000005000000}"/>
    <hyperlink ref="B5:F5" location="Instructions!A1" tooltip="Go to Instruction Sheet" display="Instruction Sheet" xr:uid="{00000000-0004-0000-0100-000006000000}"/>
    <hyperlink ref="B9" location="Instructions!B11" tooltip="Go to Instruction Sheet" display="Business Name or Identifier" xr:uid="{00000000-0004-0000-0100-000007000000}"/>
    <hyperlink ref="B13" location="Instructions!B13" tooltip="Go to Insruction Sheet" display="Sales" xr:uid="{00000000-0004-0000-0100-000008000000}"/>
    <hyperlink ref="B14" location="Instructions!B14" tooltip="Go to Instruction Sheet" display="Price (revenue per sale) &amp; Number of Sales" xr:uid="{00000000-0004-0000-0100-000009000000}"/>
    <hyperlink ref="B19" location="Instructions!B18" tooltip="Go to Instruction Sheet" display="Operating Surplus" xr:uid="{00000000-0004-0000-0100-00000A000000}"/>
    <hyperlink ref="B23" location="Instructions!B19" display="Curent Breakeven Analysis" xr:uid="{00000000-0004-0000-0100-00000B000000}"/>
    <hyperlink ref="B26" location="Instructions!B20" tooltip="Go to Instruction Sheet" display="Current Breakeven Revenue is" xr:uid="{00000000-0004-0000-0100-00000C000000}"/>
    <hyperlink ref="B27" location="Instructions!B21" tooltip="Go to Instruction Sheet" display="Current Breakeven Number of Sales is" xr:uid="{00000000-0004-0000-0100-00000D000000}"/>
    <hyperlink ref="B29" location="Instructions!B22" tooltip="Go to Instruction Sheet" display="Current Price Breakeven Chart" xr:uid="{00000000-0004-0000-0100-00000E000000}"/>
    <hyperlink ref="B31" location="Instructions!B23" tooltip="Go to Instruction Sheet" display="To generate a surplus of" xr:uid="{00000000-0004-0000-0100-00000F000000}"/>
    <hyperlink ref="B32" location="Instructions!B24" tooltip="Go to Instruction Sheet" display="You currently require Revenue of" xr:uid="{00000000-0004-0000-0100-000010000000}"/>
    <hyperlink ref="B36" location="Instructions!B25" tooltip="Go to Instruction Sheet" display="Pricing Analysis" xr:uid="{00000000-0004-0000-0100-000011000000}"/>
    <hyperlink ref="B38" location="Instructions!B26" tooltip="Go to Instruction Sheet" display="Increased Average Price" xr:uid="{00000000-0004-0000-0100-000012000000}"/>
    <hyperlink ref="B39" location="Instructions!B27" tooltip="Go to Instruction Sheet" display="An average price increase of" xr:uid="{00000000-0004-0000-0100-000013000000}"/>
    <hyperlink ref="B40" location="Instructions!B28" tooltip="Go to Instruction Sheet" display="annual Number of Sales decrease by" xr:uid="{00000000-0004-0000-0100-000014000000}"/>
    <hyperlink ref="B42" location="Instructions!B29" tooltip="Go to Instruction Sheet" display="This results in Revenue of" xr:uid="{00000000-0004-0000-0100-000015000000}"/>
    <hyperlink ref="B44" location="Instructions!B30" tooltip="Go to Instruction Sheet" display="With an Operating Surplus of" xr:uid="{00000000-0004-0000-0100-000016000000}"/>
    <hyperlink ref="B46" location="Instructions!B31" tooltip="Go to Instruction Sheet" display="Increased Price Breakeven Chart" xr:uid="{00000000-0004-0000-0100-000017000000}"/>
    <hyperlink ref="B48" location="Instructions!B32" tooltip="Go to Instruction Sheet" display="Decreased Average Price" xr:uid="{00000000-0004-0000-0100-000018000000}"/>
    <hyperlink ref="B49" location="Instructions!B33" tooltip="Go to Instruction Sheet" display="An average price decrease of " xr:uid="{00000000-0004-0000-0100-000019000000}"/>
    <hyperlink ref="B50" location="Instructions!B34" tooltip="Go to Instruction Sheet" display="annual Number of Sales increase by" xr:uid="{00000000-0004-0000-0100-00001A000000}"/>
    <hyperlink ref="B52" location="Instructions!B35" tooltip="Go to Instruction Sheet" display="This results in Revenue of" xr:uid="{00000000-0004-0000-0100-00001B000000}"/>
    <hyperlink ref="B54" location="Instructions!B36" tooltip="Go to Instruction Sheet" display="With an Operating Surplus of " xr:uid="{00000000-0004-0000-0100-00001C000000}"/>
    <hyperlink ref="B56" location="Instructions!B37" tooltip="Go to Instruction Sheet" display="Decreased Price Breakeven Chart" xr:uid="{00000000-0004-0000-0100-00001D000000}"/>
    <hyperlink ref="B58" location="Instructions!B38" tooltip="Go to Instruction Sheet" display="Price  Analysis Chart" xr:uid="{00000000-0004-0000-0100-00001E000000}"/>
    <hyperlink ref="B62" location="Instructions!B39" tooltip="Go to Instruction Sheet" display="Extended Pricing Analysis" xr:uid="{00000000-0004-0000-0100-00001F000000}"/>
    <hyperlink ref="B64:D64" location="Instructions!B40" tooltip="Go to Instruction Sheet" display="Applying extended price analysis the optimum average sale price is" xr:uid="{00000000-0004-0000-0100-000020000000}"/>
    <hyperlink ref="B66" location="Instructions!B41" tooltip="Go to Instruction Sheet" display="This results in Revenue of" xr:uid="{00000000-0004-0000-0100-000021000000}"/>
    <hyperlink ref="B68" location="Instructions!B42" tooltip="Go to Instruction Sheet" display="With an Operating Surplus of " xr:uid="{00000000-0004-0000-0100-000022000000}"/>
    <hyperlink ref="B74" location="Instructions!B44" tooltip="Go to Instruction Sheet" display="Extended Price Analysis Chart" xr:uid="{00000000-0004-0000-0100-000023000000}"/>
    <hyperlink ref="B78" location="Instructions!B45" tooltip="Go to Instruction Sheet" display="Breakeven Tables" xr:uid="{00000000-0004-0000-0100-000024000000}"/>
    <hyperlink ref="B72" location="Instructions!B43" tooltip="Go to Instruction Sheet" display="Optimum Price Breakeven Chart" xr:uid="{00000000-0004-0000-0100-000025000000}"/>
  </hyperlinks>
  <pageMargins left="0.75" right="0.75" top="1" bottom="1" header="0.5" footer="0.5"/>
  <pageSetup paperSize="9" scale="75" orientation="portrait" horizontalDpi="360" verticalDpi="0" copies="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J63"/>
  <sheetViews>
    <sheetView showGridLines="0" zoomScaleNormal="100" workbookViewId="0"/>
  </sheetViews>
  <sheetFormatPr defaultRowHeight="12.75" x14ac:dyDescent="0.2"/>
  <cols>
    <col min="1" max="1" width="2" customWidth="1"/>
    <col min="2" max="2" width="10.7109375" customWidth="1"/>
    <col min="3" max="3" width="27" customWidth="1"/>
    <col min="4" max="4" width="15.7109375" customWidth="1"/>
    <col min="5" max="5" width="15.85546875" customWidth="1"/>
    <col min="6" max="8" width="15.7109375" customWidth="1"/>
    <col min="9" max="9" width="10.7109375" customWidth="1"/>
    <col min="10" max="10" width="2.140625" customWidth="1"/>
  </cols>
  <sheetData>
    <row r="1" spans="1:10" ht="3.75" customHeight="1" x14ac:dyDescent="0.2">
      <c r="A1" s="17"/>
      <c r="B1" s="17"/>
      <c r="C1" s="17"/>
      <c r="D1" s="17"/>
      <c r="E1" s="17"/>
      <c r="F1" s="17"/>
      <c r="G1" s="17"/>
      <c r="H1" s="17"/>
      <c r="I1" s="17"/>
      <c r="J1" s="2"/>
    </row>
    <row r="2" spans="1:10" ht="3.75" customHeight="1" x14ac:dyDescent="0.2">
      <c r="A2" s="17"/>
      <c r="B2" s="17"/>
      <c r="C2" s="17"/>
      <c r="D2" s="17"/>
      <c r="E2" s="18"/>
      <c r="F2" s="18"/>
      <c r="G2" s="17"/>
      <c r="H2" s="17"/>
      <c r="I2" s="17"/>
      <c r="J2" s="2"/>
    </row>
    <row r="3" spans="1:10" ht="12.75" customHeight="1" x14ac:dyDescent="0.2">
      <c r="A3" s="17"/>
      <c r="B3" s="319" t="str">
        <f>"Breakeven Tables - "&amp;title</f>
        <v>Breakeven Tables - Price Break Even Analysis</v>
      </c>
      <c r="C3" s="320"/>
      <c r="D3" s="320"/>
      <c r="E3" s="320"/>
      <c r="F3" s="320"/>
      <c r="G3" s="320"/>
      <c r="H3" s="320"/>
      <c r="I3" s="321"/>
      <c r="J3" s="2"/>
    </row>
    <row r="4" spans="1:10" x14ac:dyDescent="0.2">
      <c r="A4" s="17"/>
      <c r="B4" s="142"/>
      <c r="C4" s="29"/>
      <c r="D4" s="29"/>
      <c r="E4" s="29"/>
      <c r="F4" s="29"/>
      <c r="G4" s="120"/>
      <c r="H4" s="172"/>
      <c r="I4" s="171"/>
      <c r="J4" s="2"/>
    </row>
    <row r="5" spans="1:10" x14ac:dyDescent="0.2">
      <c r="A5" s="17"/>
      <c r="B5" s="142"/>
      <c r="C5" s="322" t="s">
        <v>35</v>
      </c>
      <c r="D5" s="323"/>
      <c r="E5" s="35"/>
      <c r="F5" s="35"/>
      <c r="G5" s="121"/>
      <c r="H5" s="182"/>
      <c r="I5" s="183"/>
      <c r="J5" s="2"/>
    </row>
    <row r="6" spans="1:10" x14ac:dyDescent="0.2">
      <c r="A6" s="17"/>
      <c r="B6" s="142"/>
      <c r="C6" s="126" t="str">
        <f>+Worksheet!B6</f>
        <v>Unit Sales Price</v>
      </c>
      <c r="D6" s="139">
        <f ca="1">+Worksheet!E6</f>
        <v>27</v>
      </c>
      <c r="E6" s="35"/>
      <c r="F6" s="35"/>
      <c r="G6" s="121"/>
      <c r="H6" s="182"/>
      <c r="I6" s="183"/>
      <c r="J6" s="2"/>
    </row>
    <row r="7" spans="1:10" x14ac:dyDescent="0.2">
      <c r="A7" s="17"/>
      <c r="B7" s="142"/>
      <c r="C7" s="127" t="str">
        <f>+Worksheet!B9</f>
        <v>Variable Costs per Unit</v>
      </c>
      <c r="D7" s="140">
        <f ca="1">+Worksheet!E9</f>
        <v>18.63</v>
      </c>
      <c r="E7" s="35"/>
      <c r="F7" s="141" t="s">
        <v>38</v>
      </c>
      <c r="G7" s="121"/>
      <c r="H7" s="182"/>
      <c r="I7" s="183"/>
      <c r="J7" s="2"/>
    </row>
    <row r="8" spans="1:10" x14ac:dyDescent="0.2">
      <c r="A8" s="17"/>
      <c r="B8" s="142"/>
      <c r="C8" s="128" t="str">
        <f>+Worksheet!B4</f>
        <v>Number of Sales</v>
      </c>
      <c r="D8" s="133">
        <f>+Worksheet!C4</f>
        <v>0</v>
      </c>
      <c r="E8" s="128">
        <f ca="1">+Worksheet!D4</f>
        <v>9259.2592592592591</v>
      </c>
      <c r="F8" s="134">
        <f ca="1">+Worksheet!E4</f>
        <v>18518.518518518518</v>
      </c>
      <c r="G8" s="133">
        <f ca="1">+Worksheet!F4</f>
        <v>27777.777777777777</v>
      </c>
      <c r="H8" s="133">
        <f ca="1">+Worksheet!G4</f>
        <v>37037.037037037036</v>
      </c>
      <c r="I8" s="183"/>
      <c r="J8" s="2"/>
    </row>
    <row r="9" spans="1:10" x14ac:dyDescent="0.2">
      <c r="A9" s="17"/>
      <c r="B9" s="142"/>
      <c r="C9" s="129" t="str">
        <f>+Worksheet!B5</f>
        <v>Business Revenue</v>
      </c>
      <c r="D9" s="124">
        <f ca="1">+Worksheet!C5</f>
        <v>0</v>
      </c>
      <c r="E9" s="131">
        <f ca="1">+Worksheet!D5</f>
        <v>250000</v>
      </c>
      <c r="F9" s="135">
        <f ca="1">+Worksheet!E5</f>
        <v>500000</v>
      </c>
      <c r="G9" s="124">
        <f ca="1">+Worksheet!F5</f>
        <v>750000</v>
      </c>
      <c r="H9" s="124">
        <f ca="1">+Worksheet!G5</f>
        <v>1000000</v>
      </c>
      <c r="I9" s="183"/>
      <c r="J9" s="2"/>
    </row>
    <row r="10" spans="1:10" x14ac:dyDescent="0.2">
      <c r="A10" s="17"/>
      <c r="B10" s="142"/>
      <c r="C10" s="129" t="str">
        <f>+Worksheet!B7</f>
        <v>Variable Costs</v>
      </c>
      <c r="D10" s="124">
        <f ca="1">+Worksheet!C7</f>
        <v>0</v>
      </c>
      <c r="E10" s="131">
        <f ca="1">+Worksheet!D7</f>
        <v>172500</v>
      </c>
      <c r="F10" s="135">
        <f ca="1">+Worksheet!E7</f>
        <v>345000</v>
      </c>
      <c r="G10" s="124">
        <f ca="1">+Worksheet!F7</f>
        <v>517499.99999999994</v>
      </c>
      <c r="H10" s="124">
        <f ca="1">+Worksheet!G7</f>
        <v>690000</v>
      </c>
      <c r="I10" s="183"/>
      <c r="J10" s="2"/>
    </row>
    <row r="11" spans="1:10" x14ac:dyDescent="0.2">
      <c r="A11" s="17"/>
      <c r="B11" s="142"/>
      <c r="C11" s="129" t="str">
        <f>+Worksheet!B10</f>
        <v>Fixed Costs</v>
      </c>
      <c r="D11" s="124">
        <f>+Worksheet!C10</f>
        <v>80000</v>
      </c>
      <c r="E11" s="131">
        <f>+Worksheet!D10</f>
        <v>80000</v>
      </c>
      <c r="F11" s="135">
        <f>+Worksheet!E10</f>
        <v>80000</v>
      </c>
      <c r="G11" s="124">
        <f>+Worksheet!F10</f>
        <v>80000</v>
      </c>
      <c r="H11" s="124">
        <f>+Worksheet!G10</f>
        <v>80000</v>
      </c>
      <c r="I11" s="183"/>
      <c r="J11" s="2"/>
    </row>
    <row r="12" spans="1:10" x14ac:dyDescent="0.2">
      <c r="A12" s="17"/>
      <c r="B12" s="142"/>
      <c r="C12" s="129" t="str">
        <f>+Worksheet!B11</f>
        <v>Total Costs</v>
      </c>
      <c r="D12" s="124">
        <f ca="1">+Worksheet!C11</f>
        <v>80000</v>
      </c>
      <c r="E12" s="131">
        <f ca="1">+Worksheet!D11</f>
        <v>252500</v>
      </c>
      <c r="F12" s="135">
        <f ca="1">+Worksheet!E11</f>
        <v>425000</v>
      </c>
      <c r="G12" s="124">
        <f ca="1">+Worksheet!F11</f>
        <v>597500</v>
      </c>
      <c r="H12" s="124">
        <f ca="1">+Worksheet!G11</f>
        <v>770000</v>
      </c>
      <c r="I12" s="183"/>
      <c r="J12" s="2"/>
    </row>
    <row r="13" spans="1:10" x14ac:dyDescent="0.2">
      <c r="A13" s="17"/>
      <c r="B13" s="142"/>
      <c r="C13" s="129" t="str">
        <f>+Worksheet!B12</f>
        <v>Operating Surplus</v>
      </c>
      <c r="D13" s="124">
        <f ca="1">+Worksheet!C12</f>
        <v>-80000</v>
      </c>
      <c r="E13" s="131">
        <f ca="1">+Worksheet!D12</f>
        <v>-2500</v>
      </c>
      <c r="F13" s="135">
        <f ca="1">+Worksheet!E12</f>
        <v>75000</v>
      </c>
      <c r="G13" s="124">
        <f ca="1">+Worksheet!F12</f>
        <v>152500.00000000006</v>
      </c>
      <c r="H13" s="124">
        <f ca="1">+Worksheet!G12</f>
        <v>230000</v>
      </c>
      <c r="I13" s="183"/>
      <c r="J13" s="2"/>
    </row>
    <row r="14" spans="1:10" x14ac:dyDescent="0.2">
      <c r="A14" s="17"/>
      <c r="B14" s="142"/>
      <c r="C14" s="130" t="str">
        <f>+Worksheet!B13</f>
        <v xml:space="preserve"> Surplus %</v>
      </c>
      <c r="D14" s="125" t="str">
        <f ca="1">+Worksheet!C13</f>
        <v>N/A</v>
      </c>
      <c r="E14" s="132">
        <f ca="1">+Worksheet!D13</f>
        <v>-0.01</v>
      </c>
      <c r="F14" s="136">
        <f ca="1">+Worksheet!E13</f>
        <v>0.15</v>
      </c>
      <c r="G14" s="125">
        <f ca="1">+Worksheet!F13</f>
        <v>0.20333333333333342</v>
      </c>
      <c r="H14" s="125">
        <f ca="1">+Worksheet!G13</f>
        <v>0.23</v>
      </c>
      <c r="I14" s="183"/>
      <c r="J14" s="2"/>
    </row>
    <row r="15" spans="1:10" x14ac:dyDescent="0.2">
      <c r="A15" s="17"/>
      <c r="B15" s="142"/>
      <c r="C15" s="123"/>
      <c r="D15" s="122"/>
      <c r="E15" s="122"/>
      <c r="F15" s="122"/>
      <c r="G15" s="122"/>
      <c r="H15" s="122"/>
      <c r="I15" s="183"/>
      <c r="J15" s="2"/>
    </row>
    <row r="16" spans="1:10" x14ac:dyDescent="0.2">
      <c r="A16" s="17"/>
      <c r="B16" s="142"/>
      <c r="C16" s="322" t="s">
        <v>36</v>
      </c>
      <c r="D16" s="323"/>
      <c r="E16" s="35"/>
      <c r="F16" s="35"/>
      <c r="G16" s="121"/>
      <c r="H16" s="182"/>
      <c r="I16" s="183"/>
      <c r="J16" s="2"/>
    </row>
    <row r="17" spans="1:10" x14ac:dyDescent="0.2">
      <c r="A17" s="17"/>
      <c r="B17" s="142"/>
      <c r="C17" s="126" t="str">
        <f>+Worksheet!B36</f>
        <v>Unit Sales Price</v>
      </c>
      <c r="D17" s="139">
        <f>+Worksheet!E36</f>
        <v>31.049999999999997</v>
      </c>
      <c r="E17" s="35"/>
      <c r="F17" s="35"/>
      <c r="G17" s="121"/>
      <c r="H17" s="182"/>
      <c r="I17" s="183"/>
      <c r="J17" s="2"/>
    </row>
    <row r="18" spans="1:10" x14ac:dyDescent="0.2">
      <c r="A18" s="17"/>
      <c r="B18" s="142"/>
      <c r="C18" s="127" t="str">
        <f>+Worksheet!B39</f>
        <v>Variable Costs per Unit</v>
      </c>
      <c r="D18" s="140">
        <f ca="1">+Worksheet!E39</f>
        <v>18.63</v>
      </c>
      <c r="E18" s="35"/>
      <c r="F18" s="141" t="str">
        <f>+F7</f>
        <v>Input Point</v>
      </c>
      <c r="G18" s="121"/>
      <c r="H18" s="182"/>
      <c r="I18" s="183"/>
      <c r="J18" s="2"/>
    </row>
    <row r="19" spans="1:10" ht="12.75" customHeight="1" x14ac:dyDescent="0.2">
      <c r="A19" s="17"/>
      <c r="B19" s="142"/>
      <c r="C19" s="128" t="str">
        <f>+Worksheet!B34</f>
        <v>Number of Sales</v>
      </c>
      <c r="D19" s="128">
        <f>+Worksheet!C34</f>
        <v>0</v>
      </c>
      <c r="E19" s="128">
        <f ca="1">+Worksheet!D34</f>
        <v>7407.4074074074078</v>
      </c>
      <c r="F19" s="134">
        <f ca="1">+Worksheet!E34</f>
        <v>14814.814814814816</v>
      </c>
      <c r="G19" s="128">
        <f ca="1">+Worksheet!F34</f>
        <v>22222.222222222223</v>
      </c>
      <c r="H19" s="128">
        <f ca="1">+Worksheet!G34</f>
        <v>29629.629629629631</v>
      </c>
      <c r="I19" s="183"/>
      <c r="J19" s="2"/>
    </row>
    <row r="20" spans="1:10" x14ac:dyDescent="0.2">
      <c r="A20" s="17"/>
      <c r="B20" s="142"/>
      <c r="C20" s="129" t="str">
        <f>+Worksheet!B35</f>
        <v>Business Revenue</v>
      </c>
      <c r="D20" s="131">
        <f>+Worksheet!C35</f>
        <v>0</v>
      </c>
      <c r="E20" s="131">
        <f ca="1">+Worksheet!D35</f>
        <v>230000</v>
      </c>
      <c r="F20" s="135">
        <f ca="1">+Worksheet!E35</f>
        <v>460000</v>
      </c>
      <c r="G20" s="131">
        <f ca="1">+Worksheet!F35</f>
        <v>690000</v>
      </c>
      <c r="H20" s="131">
        <f ca="1">+Worksheet!G35</f>
        <v>920000</v>
      </c>
      <c r="I20" s="183"/>
      <c r="J20" s="2"/>
    </row>
    <row r="21" spans="1:10" x14ac:dyDescent="0.2">
      <c r="A21" s="17"/>
      <c r="B21" s="142"/>
      <c r="C21" s="129" t="str">
        <f>+Worksheet!B37</f>
        <v>Variable Costs</v>
      </c>
      <c r="D21" s="131">
        <f ca="1">+Worksheet!C37</f>
        <v>0</v>
      </c>
      <c r="E21" s="131">
        <f ca="1">+Worksheet!D37</f>
        <v>138000</v>
      </c>
      <c r="F21" s="135">
        <f ca="1">+Worksheet!E37</f>
        <v>276000</v>
      </c>
      <c r="G21" s="131">
        <f ca="1">+Worksheet!F37</f>
        <v>414000</v>
      </c>
      <c r="H21" s="131">
        <f ca="1">+Worksheet!G37</f>
        <v>552000</v>
      </c>
      <c r="I21" s="183"/>
      <c r="J21" s="2"/>
    </row>
    <row r="22" spans="1:10" x14ac:dyDescent="0.2">
      <c r="A22" s="17"/>
      <c r="B22" s="142"/>
      <c r="C22" s="129" t="str">
        <f>+Worksheet!B40</f>
        <v>Fixed Costs</v>
      </c>
      <c r="D22" s="131">
        <f>+Worksheet!C40</f>
        <v>80000</v>
      </c>
      <c r="E22" s="131">
        <f>+Worksheet!D40</f>
        <v>80000</v>
      </c>
      <c r="F22" s="135">
        <f>+Worksheet!E40</f>
        <v>80000</v>
      </c>
      <c r="G22" s="131">
        <f>+Worksheet!F40</f>
        <v>80000</v>
      </c>
      <c r="H22" s="131">
        <f>+Worksheet!G40</f>
        <v>80000</v>
      </c>
      <c r="I22" s="183"/>
      <c r="J22" s="2"/>
    </row>
    <row r="23" spans="1:10" x14ac:dyDescent="0.2">
      <c r="A23" s="17"/>
      <c r="B23" s="142"/>
      <c r="C23" s="129" t="str">
        <f>+Worksheet!B41</f>
        <v>Total Costs</v>
      </c>
      <c r="D23" s="131">
        <f ca="1">+Worksheet!C41</f>
        <v>80000</v>
      </c>
      <c r="E23" s="131">
        <f ca="1">+Worksheet!D41</f>
        <v>218000</v>
      </c>
      <c r="F23" s="135">
        <f ca="1">+Worksheet!E41</f>
        <v>356000</v>
      </c>
      <c r="G23" s="131">
        <f ca="1">+Worksheet!F41</f>
        <v>494000</v>
      </c>
      <c r="H23" s="131">
        <f ca="1">+Worksheet!G41</f>
        <v>632000</v>
      </c>
      <c r="I23" s="183"/>
      <c r="J23" s="2"/>
    </row>
    <row r="24" spans="1:10" x14ac:dyDescent="0.2">
      <c r="A24" s="17"/>
      <c r="B24" s="142"/>
      <c r="C24" s="129" t="str">
        <f>+Worksheet!B42</f>
        <v>Operating Surplus</v>
      </c>
      <c r="D24" s="131">
        <f ca="1">+Worksheet!C42</f>
        <v>-80000</v>
      </c>
      <c r="E24" s="131">
        <f ca="1">+Worksheet!D42</f>
        <v>12000</v>
      </c>
      <c r="F24" s="135">
        <f ca="1">+Worksheet!E42</f>
        <v>104000</v>
      </c>
      <c r="G24" s="131">
        <f ca="1">+Worksheet!F42</f>
        <v>196000</v>
      </c>
      <c r="H24" s="131">
        <f ca="1">+Worksheet!G42</f>
        <v>288000</v>
      </c>
      <c r="I24" s="183"/>
      <c r="J24" s="2"/>
    </row>
    <row r="25" spans="1:10" x14ac:dyDescent="0.2">
      <c r="A25" s="17"/>
      <c r="B25" s="142"/>
      <c r="C25" s="130" t="str">
        <f>+Worksheet!B43</f>
        <v xml:space="preserve"> Surplus %</v>
      </c>
      <c r="D25" s="132" t="str">
        <f>+Worksheet!C43</f>
        <v>N/A</v>
      </c>
      <c r="E25" s="132">
        <f ca="1">+Worksheet!D43</f>
        <v>5.2173913043478258E-2</v>
      </c>
      <c r="F25" s="136">
        <f ca="1">+Worksheet!E43</f>
        <v>0.22608695652173913</v>
      </c>
      <c r="G25" s="132">
        <f ca="1">+Worksheet!F43</f>
        <v>0.28405797101449276</v>
      </c>
      <c r="H25" s="132">
        <f ca="1">+Worksheet!G43</f>
        <v>0.31304347826086959</v>
      </c>
      <c r="I25" s="183"/>
      <c r="J25" s="2"/>
    </row>
    <row r="26" spans="1:10" x14ac:dyDescent="0.2">
      <c r="A26" s="17"/>
      <c r="B26" s="142"/>
      <c r="C26" s="123"/>
      <c r="D26" s="122"/>
      <c r="E26" s="122"/>
      <c r="F26" s="122"/>
      <c r="G26" s="122"/>
      <c r="H26" s="122"/>
      <c r="I26" s="183"/>
      <c r="J26" s="2"/>
    </row>
    <row r="27" spans="1:10" x14ac:dyDescent="0.2">
      <c r="A27" s="17"/>
      <c r="B27" s="142"/>
      <c r="C27" s="322" t="s">
        <v>37</v>
      </c>
      <c r="D27" s="323"/>
      <c r="E27" s="35"/>
      <c r="F27" s="35"/>
      <c r="G27" s="121"/>
      <c r="H27" s="182"/>
      <c r="I27" s="183"/>
      <c r="J27" s="2"/>
    </row>
    <row r="28" spans="1:10" x14ac:dyDescent="0.2">
      <c r="A28" s="17"/>
      <c r="B28" s="142"/>
      <c r="C28" s="126" t="str">
        <f>+Worksheet!B21</f>
        <v>Unit Sales Price</v>
      </c>
      <c r="D28" s="139">
        <f>+Worksheet!E21</f>
        <v>22.95</v>
      </c>
      <c r="E28" s="35"/>
      <c r="F28" s="35"/>
      <c r="G28" s="121"/>
      <c r="H28" s="182"/>
      <c r="I28" s="183"/>
      <c r="J28" s="2"/>
    </row>
    <row r="29" spans="1:10" x14ac:dyDescent="0.2">
      <c r="A29" s="17"/>
      <c r="B29" s="142"/>
      <c r="C29" s="127" t="str">
        <f>+Worksheet!B24</f>
        <v>Variable Costs per Unit</v>
      </c>
      <c r="D29" s="140">
        <f ca="1">+Worksheet!E24</f>
        <v>18.63</v>
      </c>
      <c r="E29" s="35"/>
      <c r="F29" s="141" t="str">
        <f>+F18</f>
        <v>Input Point</v>
      </c>
      <c r="G29" s="121"/>
      <c r="H29" s="182"/>
      <c r="I29" s="183"/>
      <c r="J29" s="2"/>
    </row>
    <row r="30" spans="1:10" x14ac:dyDescent="0.2">
      <c r="A30" s="17"/>
      <c r="B30" s="142"/>
      <c r="C30" s="128" t="str">
        <f>+Worksheet!B19</f>
        <v>Number of Sales</v>
      </c>
      <c r="D30" s="128">
        <f>+Worksheet!C19</f>
        <v>0</v>
      </c>
      <c r="E30" s="128">
        <f ca="1">+Worksheet!D19</f>
        <v>11574.074074074073</v>
      </c>
      <c r="F30" s="134">
        <f ca="1">+Worksheet!E19</f>
        <v>23148.148148148146</v>
      </c>
      <c r="G30" s="128">
        <f ca="1">+Worksheet!F19</f>
        <v>34722.222222222219</v>
      </c>
      <c r="H30" s="128">
        <f ca="1">+Worksheet!G19</f>
        <v>46296.296296296292</v>
      </c>
      <c r="I30" s="183"/>
      <c r="J30" s="2"/>
    </row>
    <row r="31" spans="1:10" x14ac:dyDescent="0.2">
      <c r="A31" s="17"/>
      <c r="B31" s="142"/>
      <c r="C31" s="129" t="str">
        <f>+Worksheet!B20</f>
        <v>Business Revenue</v>
      </c>
      <c r="D31" s="137">
        <f>+Worksheet!C20</f>
        <v>0</v>
      </c>
      <c r="E31" s="137">
        <f ca="1">+Worksheet!D20</f>
        <v>265624.99999999994</v>
      </c>
      <c r="F31" s="138">
        <f ca="1">+Worksheet!E20</f>
        <v>531249.99999999988</v>
      </c>
      <c r="G31" s="137">
        <f ca="1">+Worksheet!F20</f>
        <v>796874.99999999988</v>
      </c>
      <c r="H31" s="137">
        <f ca="1">+Worksheet!G20</f>
        <v>1062499.9999999998</v>
      </c>
      <c r="I31" s="183"/>
      <c r="J31" s="2"/>
    </row>
    <row r="32" spans="1:10" x14ac:dyDescent="0.2">
      <c r="A32" s="17"/>
      <c r="B32" s="142"/>
      <c r="C32" s="129" t="str">
        <f>+Worksheet!B22</f>
        <v>Variable Costs</v>
      </c>
      <c r="D32" s="131">
        <f ca="1">+Worksheet!C22</f>
        <v>0</v>
      </c>
      <c r="E32" s="131">
        <f ca="1">+Worksheet!D22</f>
        <v>215624.99999999997</v>
      </c>
      <c r="F32" s="135">
        <f ca="1">+Worksheet!E22</f>
        <v>431249.99999999994</v>
      </c>
      <c r="G32" s="131">
        <f ca="1">+Worksheet!F22</f>
        <v>646875</v>
      </c>
      <c r="H32" s="131">
        <f ca="1">+Worksheet!G22</f>
        <v>862499.99999999988</v>
      </c>
      <c r="I32" s="183"/>
      <c r="J32" s="2"/>
    </row>
    <row r="33" spans="1:10" x14ac:dyDescent="0.2">
      <c r="A33" s="17"/>
      <c r="B33" s="142"/>
      <c r="C33" s="129" t="str">
        <f>+Worksheet!B25</f>
        <v>Fixed Costs</v>
      </c>
      <c r="D33" s="131">
        <f>+Worksheet!C25</f>
        <v>80000</v>
      </c>
      <c r="E33" s="131">
        <f>+Worksheet!D25</f>
        <v>80000</v>
      </c>
      <c r="F33" s="135">
        <f>+Worksheet!E25</f>
        <v>80000</v>
      </c>
      <c r="G33" s="131">
        <f>+Worksheet!F25</f>
        <v>80000</v>
      </c>
      <c r="H33" s="131">
        <f>+Worksheet!G25</f>
        <v>80000</v>
      </c>
      <c r="I33" s="183"/>
      <c r="J33" s="2"/>
    </row>
    <row r="34" spans="1:10" x14ac:dyDescent="0.2">
      <c r="A34" s="17"/>
      <c r="B34" s="142"/>
      <c r="C34" s="129" t="str">
        <f>+Worksheet!B26</f>
        <v>Total Costs</v>
      </c>
      <c r="D34" s="131">
        <f ca="1">+Worksheet!C26</f>
        <v>80000</v>
      </c>
      <c r="E34" s="131">
        <f ca="1">+Worksheet!D26</f>
        <v>295625</v>
      </c>
      <c r="F34" s="135">
        <f ca="1">+Worksheet!E26</f>
        <v>511249.99999999994</v>
      </c>
      <c r="G34" s="131">
        <f ca="1">+Worksheet!F26</f>
        <v>726875</v>
      </c>
      <c r="H34" s="131">
        <f ca="1">+Worksheet!G26</f>
        <v>942499.99999999988</v>
      </c>
      <c r="I34" s="183"/>
      <c r="J34" s="2"/>
    </row>
    <row r="35" spans="1:10" x14ac:dyDescent="0.2">
      <c r="A35" s="17"/>
      <c r="B35" s="142"/>
      <c r="C35" s="129" t="str">
        <f>+Worksheet!B27</f>
        <v>Operating Surplus</v>
      </c>
      <c r="D35" s="131">
        <f ca="1">+Worksheet!C27</f>
        <v>-80000</v>
      </c>
      <c r="E35" s="131">
        <f ca="1">+Worksheet!D27</f>
        <v>-30000.000000000029</v>
      </c>
      <c r="F35" s="135">
        <f ca="1">+Worksheet!E27</f>
        <v>19999.999999999942</v>
      </c>
      <c r="G35" s="131">
        <f ca="1">+Worksheet!F27</f>
        <v>69999.999999999884</v>
      </c>
      <c r="H35" s="131">
        <f ca="1">+Worksheet!G27</f>
        <v>119999.99999999988</v>
      </c>
      <c r="I35" s="183"/>
      <c r="J35" s="2"/>
    </row>
    <row r="36" spans="1:10" x14ac:dyDescent="0.2">
      <c r="A36" s="17"/>
      <c r="B36" s="142"/>
      <c r="C36" s="130" t="str">
        <f>+Worksheet!B28</f>
        <v xml:space="preserve"> Surplus %</v>
      </c>
      <c r="D36" s="132" t="str">
        <f>+Worksheet!C28</f>
        <v>N/A</v>
      </c>
      <c r="E36" s="132">
        <f ca="1">+Worksheet!D28</f>
        <v>-0.11294117647058836</v>
      </c>
      <c r="F36" s="136">
        <f ca="1">+Worksheet!E28</f>
        <v>3.7647058823529311E-2</v>
      </c>
      <c r="G36" s="132">
        <f ca="1">+Worksheet!F28</f>
        <v>8.7843137254901824E-2</v>
      </c>
      <c r="H36" s="132">
        <f ca="1">+Worksheet!G28</f>
        <v>0.11294117647058816</v>
      </c>
      <c r="I36" s="183"/>
      <c r="J36" s="2"/>
    </row>
    <row r="37" spans="1:10" x14ac:dyDescent="0.2">
      <c r="A37" s="17"/>
      <c r="B37" s="142"/>
      <c r="C37" s="123"/>
      <c r="D37" s="122"/>
      <c r="E37" s="122"/>
      <c r="F37" s="122"/>
      <c r="G37" s="122"/>
      <c r="H37" s="122"/>
      <c r="I37" s="183"/>
      <c r="J37" s="2"/>
    </row>
    <row r="38" spans="1:10" x14ac:dyDescent="0.2">
      <c r="A38" s="17"/>
      <c r="B38" s="142"/>
      <c r="C38" s="322" t="s">
        <v>39</v>
      </c>
      <c r="D38" s="323"/>
      <c r="E38" s="35"/>
      <c r="F38" s="35"/>
      <c r="G38" s="121"/>
      <c r="H38" s="182"/>
      <c r="I38" s="183"/>
      <c r="J38" s="2"/>
    </row>
    <row r="39" spans="1:10" x14ac:dyDescent="0.2">
      <c r="A39" s="17"/>
      <c r="B39" s="142"/>
      <c r="C39" s="126" t="str">
        <f>+Worksheet!B51</f>
        <v>Unit Sales Price</v>
      </c>
      <c r="D39" s="139">
        <f ca="1">+Worksheet!E51</f>
        <v>32.94</v>
      </c>
      <c r="E39" s="35"/>
      <c r="F39" s="35"/>
      <c r="G39" s="121"/>
      <c r="H39" s="182"/>
      <c r="I39" s="183"/>
      <c r="J39" s="2"/>
    </row>
    <row r="40" spans="1:10" x14ac:dyDescent="0.2">
      <c r="A40" s="17"/>
      <c r="B40" s="142"/>
      <c r="C40" s="127" t="str">
        <f>+Worksheet!B54</f>
        <v>Variable Costs per Unit</v>
      </c>
      <c r="D40" s="140">
        <f ca="1">+Worksheet!E54</f>
        <v>18.63</v>
      </c>
      <c r="E40" s="35"/>
      <c r="F40" s="141" t="s">
        <v>38</v>
      </c>
      <c r="G40" s="121"/>
      <c r="H40" s="182"/>
      <c r="I40" s="183"/>
      <c r="J40" s="2"/>
    </row>
    <row r="41" spans="1:10" x14ac:dyDescent="0.2">
      <c r="A41" s="17"/>
      <c r="B41" s="142"/>
      <c r="C41" s="128" t="str">
        <f>+Worksheet!B49</f>
        <v>Number of Sales</v>
      </c>
      <c r="D41" s="128">
        <f>+Worksheet!C49</f>
        <v>0</v>
      </c>
      <c r="E41" s="128">
        <f ca="1">+Worksheet!D49</f>
        <v>6543.2098765432083</v>
      </c>
      <c r="F41" s="134">
        <f ca="1">+Worksheet!E49</f>
        <v>13086.419753086417</v>
      </c>
      <c r="G41" s="128">
        <f ca="1">+Worksheet!F49</f>
        <v>19629.629629629624</v>
      </c>
      <c r="H41" s="128">
        <f ca="1">+Worksheet!G49</f>
        <v>26172.839506172833</v>
      </c>
      <c r="I41" s="183"/>
      <c r="J41" s="2"/>
    </row>
    <row r="42" spans="1:10" x14ac:dyDescent="0.2">
      <c r="A42" s="17"/>
      <c r="B42" s="142"/>
      <c r="C42" s="129" t="str">
        <f>+Worksheet!B50</f>
        <v>Business Revenue</v>
      </c>
      <c r="D42" s="131">
        <f ca="1">+Worksheet!C50</f>
        <v>0</v>
      </c>
      <c r="E42" s="131">
        <f ca="1">+Worksheet!D50</f>
        <v>215533.33333333326</v>
      </c>
      <c r="F42" s="135">
        <f ca="1">+Worksheet!E50</f>
        <v>431066.66666666651</v>
      </c>
      <c r="G42" s="131">
        <f ca="1">+Worksheet!F50</f>
        <v>646599.99999999977</v>
      </c>
      <c r="H42" s="131">
        <f ca="1">+Worksheet!G50</f>
        <v>862133.33333333302</v>
      </c>
      <c r="I42" s="183"/>
      <c r="J42" s="2"/>
    </row>
    <row r="43" spans="1:10" x14ac:dyDescent="0.2">
      <c r="A43" s="17"/>
      <c r="B43" s="142"/>
      <c r="C43" s="129" t="str">
        <f>+Worksheet!B52</f>
        <v>Variable Costs</v>
      </c>
      <c r="D43" s="131">
        <f ca="1">+Worksheet!C52</f>
        <v>0</v>
      </c>
      <c r="E43" s="131">
        <f ca="1">+Worksheet!D52</f>
        <v>121899.99999999997</v>
      </c>
      <c r="F43" s="135">
        <f ca="1">+Worksheet!E52</f>
        <v>243799.99999999994</v>
      </c>
      <c r="G43" s="131">
        <f ca="1">+Worksheet!F52</f>
        <v>365699.99999999994</v>
      </c>
      <c r="H43" s="131">
        <f ca="1">+Worksheet!G52</f>
        <v>487599.99999999988</v>
      </c>
      <c r="I43" s="183"/>
      <c r="J43" s="2"/>
    </row>
    <row r="44" spans="1:10" x14ac:dyDescent="0.2">
      <c r="A44" s="17"/>
      <c r="B44" s="142"/>
      <c r="C44" s="129" t="str">
        <f>+Worksheet!B55</f>
        <v>Fixed Costs</v>
      </c>
      <c r="D44" s="131">
        <f>+Worksheet!C55</f>
        <v>80000</v>
      </c>
      <c r="E44" s="131">
        <f>+Worksheet!D55</f>
        <v>80000</v>
      </c>
      <c r="F44" s="135">
        <f>+Worksheet!E55</f>
        <v>80000</v>
      </c>
      <c r="G44" s="131">
        <f>+Worksheet!F55</f>
        <v>80000</v>
      </c>
      <c r="H44" s="131">
        <f>+Worksheet!G55</f>
        <v>80000</v>
      </c>
      <c r="I44" s="183"/>
      <c r="J44" s="2"/>
    </row>
    <row r="45" spans="1:10" x14ac:dyDescent="0.2">
      <c r="A45" s="17"/>
      <c r="B45" s="142"/>
      <c r="C45" s="129" t="str">
        <f>+Worksheet!B56</f>
        <v>Total Costs</v>
      </c>
      <c r="D45" s="131">
        <f ca="1">+Worksheet!C56</f>
        <v>80000</v>
      </c>
      <c r="E45" s="131">
        <f ca="1">+Worksheet!D56</f>
        <v>201899.99999999997</v>
      </c>
      <c r="F45" s="135">
        <f ca="1">+Worksheet!E56</f>
        <v>323799.99999999994</v>
      </c>
      <c r="G45" s="131">
        <f ca="1">+Worksheet!F56</f>
        <v>445699.99999999994</v>
      </c>
      <c r="H45" s="131">
        <f ca="1">+Worksheet!G56</f>
        <v>567599.99999999988</v>
      </c>
      <c r="I45" s="183"/>
      <c r="J45" s="2"/>
    </row>
    <row r="46" spans="1:10" x14ac:dyDescent="0.2">
      <c r="A46" s="17"/>
      <c r="B46" s="142"/>
      <c r="C46" s="129" t="str">
        <f>+Worksheet!B57</f>
        <v>Operating Surplus</v>
      </c>
      <c r="D46" s="131">
        <f ca="1">+Worksheet!C57</f>
        <v>-80000</v>
      </c>
      <c r="E46" s="131">
        <f ca="1">+Worksheet!D57</f>
        <v>13633.333333333285</v>
      </c>
      <c r="F46" s="135">
        <f ca="1">+Worksheet!E57</f>
        <v>107266.66666666657</v>
      </c>
      <c r="G46" s="131">
        <f ca="1">+Worksheet!F57</f>
        <v>200899.99999999983</v>
      </c>
      <c r="H46" s="131">
        <f ca="1">+Worksheet!G57</f>
        <v>294533.33333333314</v>
      </c>
      <c r="I46" s="183"/>
      <c r="J46" s="2"/>
    </row>
    <row r="47" spans="1:10" x14ac:dyDescent="0.2">
      <c r="A47" s="17"/>
      <c r="B47" s="142"/>
      <c r="C47" s="130" t="str">
        <f>+Worksheet!B58</f>
        <v xml:space="preserve"> Surplus %</v>
      </c>
      <c r="D47" s="132" t="str">
        <f ca="1">+Worksheet!C58</f>
        <v>N/A</v>
      </c>
      <c r="E47" s="132">
        <f ca="1">+Worksheet!D58</f>
        <v>6.3253943705536456E-2</v>
      </c>
      <c r="F47" s="136">
        <f ca="1">+Worksheet!E58</f>
        <v>0.24884008660686655</v>
      </c>
      <c r="G47" s="132">
        <f ca="1">+Worksheet!F58</f>
        <v>0.31070213424064319</v>
      </c>
      <c r="H47" s="132">
        <f ca="1">+Worksheet!G58</f>
        <v>0.34163315805753158</v>
      </c>
      <c r="I47" s="183"/>
      <c r="J47" s="2"/>
    </row>
    <row r="48" spans="1:10" x14ac:dyDescent="0.2">
      <c r="A48" s="17"/>
      <c r="B48" s="142"/>
      <c r="C48" s="123"/>
      <c r="D48" s="122"/>
      <c r="E48" s="122"/>
      <c r="F48" s="122"/>
      <c r="G48" s="122"/>
      <c r="H48" s="122"/>
      <c r="I48" s="183"/>
      <c r="J48" s="2"/>
    </row>
    <row r="49" spans="1:10" ht="12.75" customHeight="1" x14ac:dyDescent="0.2">
      <c r="A49" s="17"/>
      <c r="B49" s="319" t="str">
        <f>copy</f>
        <v>© bizpep.com</v>
      </c>
      <c r="C49" s="320"/>
      <c r="D49" s="320"/>
      <c r="E49" s="320"/>
      <c r="F49" s="320"/>
      <c r="G49" s="320"/>
      <c r="H49" s="320"/>
      <c r="I49" s="321"/>
      <c r="J49" s="2"/>
    </row>
    <row r="50" spans="1:10" ht="18" x14ac:dyDescent="0.2">
      <c r="A50" s="26"/>
      <c r="B50" s="307"/>
      <c r="C50" s="281"/>
      <c r="D50" s="281"/>
      <c r="E50" s="281"/>
      <c r="F50" s="281"/>
      <c r="G50" s="281"/>
      <c r="H50" s="281"/>
      <c r="I50" s="281"/>
      <c r="J50" s="2"/>
    </row>
    <row r="51" spans="1:10" ht="18" x14ac:dyDescent="0.2">
      <c r="A51" s="26"/>
      <c r="B51" s="307"/>
      <c r="C51" s="307"/>
      <c r="D51" s="307"/>
      <c r="E51" s="307"/>
      <c r="F51" s="307"/>
      <c r="G51" s="307"/>
      <c r="H51" s="307"/>
      <c r="I51" s="307"/>
      <c r="J51" s="2"/>
    </row>
    <row r="52" spans="1:10" ht="18" x14ac:dyDescent="0.2">
      <c r="A52" s="26"/>
      <c r="B52" s="300"/>
      <c r="C52" s="281"/>
      <c r="D52" s="281"/>
      <c r="E52" s="281"/>
      <c r="F52" s="281"/>
      <c r="G52" s="281"/>
      <c r="H52" s="281"/>
      <c r="I52" s="281"/>
      <c r="J52" s="2"/>
    </row>
    <row r="53" spans="1:10" ht="18" x14ac:dyDescent="0.2">
      <c r="A53" s="26"/>
      <c r="B53" s="318"/>
      <c r="C53" s="281"/>
      <c r="D53" s="281"/>
      <c r="E53" s="281"/>
      <c r="F53" s="281"/>
      <c r="G53" s="281"/>
      <c r="H53" s="281"/>
      <c r="I53" s="281"/>
      <c r="J53" s="2"/>
    </row>
    <row r="54" spans="1:10" ht="18" x14ac:dyDescent="0.2">
      <c r="A54" s="26"/>
      <c r="B54" s="300"/>
      <c r="C54" s="281"/>
      <c r="D54" s="281"/>
      <c r="E54" s="281"/>
      <c r="F54" s="281"/>
      <c r="G54" s="281"/>
      <c r="H54" s="281"/>
      <c r="I54" s="281"/>
      <c r="J54" s="2"/>
    </row>
    <row r="55" spans="1:10" ht="18" x14ac:dyDescent="0.2">
      <c r="A55" s="26"/>
      <c r="B55" s="316"/>
      <c r="C55" s="281"/>
      <c r="D55" s="281"/>
      <c r="E55" s="281"/>
      <c r="F55" s="281"/>
      <c r="G55" s="281"/>
      <c r="H55" s="281"/>
      <c r="I55" s="281"/>
      <c r="J55" s="2"/>
    </row>
    <row r="56" spans="1:10" ht="18" x14ac:dyDescent="0.2">
      <c r="A56" s="26"/>
      <c r="B56" s="315"/>
      <c r="C56" s="281"/>
      <c r="D56" s="281"/>
      <c r="E56" s="281"/>
      <c r="F56" s="281"/>
      <c r="G56" s="281"/>
      <c r="H56" s="281"/>
      <c r="I56" s="281"/>
      <c r="J56" s="2"/>
    </row>
    <row r="57" spans="1:10" ht="18" x14ac:dyDescent="0.2">
      <c r="A57" s="26"/>
      <c r="B57" s="316"/>
      <c r="C57" s="281"/>
      <c r="D57" s="281"/>
      <c r="E57" s="281"/>
      <c r="F57" s="281"/>
      <c r="G57" s="281"/>
      <c r="H57" s="281"/>
      <c r="I57" s="281"/>
      <c r="J57" s="2"/>
    </row>
    <row r="58" spans="1:10" x14ac:dyDescent="0.2">
      <c r="A58" s="26"/>
      <c r="B58" s="317"/>
      <c r="C58" s="281"/>
      <c r="D58" s="281"/>
      <c r="E58" s="281"/>
      <c r="F58" s="281"/>
      <c r="G58" s="281"/>
      <c r="H58" s="281"/>
      <c r="I58" s="281"/>
      <c r="J58" s="2"/>
    </row>
    <row r="59" spans="1:10" x14ac:dyDescent="0.2">
      <c r="A59" s="26"/>
      <c r="B59" s="26"/>
      <c r="C59" s="71"/>
      <c r="D59" s="26"/>
      <c r="E59" s="27"/>
      <c r="F59" s="17"/>
      <c r="G59" s="17"/>
      <c r="H59" s="17"/>
      <c r="I59" s="17"/>
      <c r="J59" s="2"/>
    </row>
    <row r="60" spans="1:10" x14ac:dyDescent="0.2">
      <c r="A60" s="26"/>
      <c r="B60" s="26"/>
      <c r="C60" s="71"/>
      <c r="D60" s="26"/>
      <c r="E60" s="27"/>
      <c r="F60" s="17"/>
      <c r="G60" s="17"/>
      <c r="H60" s="17"/>
      <c r="I60" s="17"/>
      <c r="J60" s="2"/>
    </row>
    <row r="61" spans="1:10" x14ac:dyDescent="0.2">
      <c r="A61" s="26"/>
      <c r="B61" s="26"/>
      <c r="C61" s="28"/>
      <c r="D61" s="26"/>
      <c r="E61" s="27"/>
      <c r="F61" s="17"/>
      <c r="G61" s="17"/>
      <c r="H61" s="17"/>
      <c r="I61" s="17"/>
    </row>
    <row r="62" spans="1:10" x14ac:dyDescent="0.2">
      <c r="A62" s="26"/>
      <c r="B62" s="26"/>
      <c r="C62" s="72"/>
      <c r="D62" s="26"/>
      <c r="E62" s="26"/>
      <c r="F62" s="17"/>
      <c r="G62" s="17"/>
      <c r="H62" s="17"/>
      <c r="I62" s="17"/>
    </row>
    <row r="63" spans="1:10" x14ac:dyDescent="0.2">
      <c r="A63" s="26"/>
      <c r="B63" s="26"/>
      <c r="C63" s="28"/>
      <c r="D63" s="26"/>
      <c r="E63" s="26"/>
      <c r="F63" s="17"/>
      <c r="G63" s="17"/>
      <c r="H63" s="17"/>
      <c r="I63" s="17"/>
    </row>
  </sheetData>
  <sheetProtection algorithmName="SHA-512" hashValue="r81834cLy9o7HqH7b6XOoVbqgn0ZEYj/1yHN8CsLiIIBn6k9fcrgKjBknKwsE3fKMsjEsgar4SAOYR9wnR61aA==" saltValue="eirfzKvDI/oItAkbiV4yoA==" spinCount="100000" sheet="1" objects="1" scenarios="1" formatColumns="0" formatRows="0"/>
  <mergeCells count="15">
    <mergeCell ref="B3:I3"/>
    <mergeCell ref="B51:I51"/>
    <mergeCell ref="B58:I58"/>
    <mergeCell ref="C5:D5"/>
    <mergeCell ref="C16:D16"/>
    <mergeCell ref="C27:D27"/>
    <mergeCell ref="C38:D38"/>
    <mergeCell ref="B54:I54"/>
    <mergeCell ref="B55:I55"/>
    <mergeCell ref="B56:I56"/>
    <mergeCell ref="B57:I57"/>
    <mergeCell ref="B49:I49"/>
    <mergeCell ref="B50:I50"/>
    <mergeCell ref="B52:I52"/>
    <mergeCell ref="B53:I53"/>
  </mergeCells>
  <phoneticPr fontId="0" type="noConversion"/>
  <pageMargins left="0.75" right="0.75" top="1" bottom="1" header="0.5" footer="0.5"/>
  <pageSetup paperSize="9" scale="75" orientation="portrait" horizontalDpi="360" verticalDpi="0" copies="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E56"/>
  <sheetViews>
    <sheetView showGridLines="0" zoomScaleNormal="100" workbookViewId="0"/>
  </sheetViews>
  <sheetFormatPr defaultRowHeight="12.75" x14ac:dyDescent="0.2"/>
  <cols>
    <col min="1" max="1" width="3.28515625" style="1" customWidth="1"/>
    <col min="2" max="2" width="17.7109375" style="7" customWidth="1"/>
    <col min="3" max="3" width="2.85546875" style="1" customWidth="1"/>
    <col min="4" max="4" width="79.42578125" style="12" customWidth="1"/>
    <col min="5" max="5" width="4.42578125" style="1" customWidth="1"/>
    <col min="6" max="16384" width="9.140625" style="1"/>
  </cols>
  <sheetData>
    <row r="1" spans="1:5" ht="3.75" customHeight="1" x14ac:dyDescent="0.2">
      <c r="A1" s="3"/>
      <c r="B1" s="6"/>
      <c r="C1" s="4"/>
      <c r="D1" s="11"/>
      <c r="E1" s="3"/>
    </row>
    <row r="2" spans="1:5" ht="12.75" customHeight="1" x14ac:dyDescent="0.2">
      <c r="A2" s="3"/>
      <c r="B2" s="329" t="str">
        <f xml:space="preserve"> "Instructions - " &amp; title</f>
        <v>Instructions - Price Break Even Analysis</v>
      </c>
      <c r="C2" s="330"/>
      <c r="D2" s="331"/>
      <c r="E2" s="5"/>
    </row>
    <row r="3" spans="1:5" x14ac:dyDescent="0.2">
      <c r="A3" s="3"/>
      <c r="B3" s="338" t="s">
        <v>113</v>
      </c>
      <c r="C3" s="291"/>
      <c r="D3" s="339"/>
      <c r="E3" s="5"/>
    </row>
    <row r="4" spans="1:5" ht="129.75" customHeight="1" x14ac:dyDescent="0.2">
      <c r="A4" s="3"/>
      <c r="B4" s="8" t="s">
        <v>110</v>
      </c>
      <c r="C4" s="9"/>
      <c r="D4" s="218" t="s">
        <v>162</v>
      </c>
      <c r="E4" s="5"/>
    </row>
    <row r="5" spans="1:5" x14ac:dyDescent="0.2">
      <c r="A5" s="3"/>
      <c r="B5" s="8"/>
      <c r="C5" s="10"/>
      <c r="D5" s="51"/>
      <c r="E5" s="5"/>
    </row>
    <row r="6" spans="1:5" x14ac:dyDescent="0.2">
      <c r="A6" s="3"/>
      <c r="B6" s="8" t="s">
        <v>111</v>
      </c>
      <c r="C6" s="14"/>
      <c r="D6" s="218" t="s">
        <v>157</v>
      </c>
      <c r="E6" s="5"/>
    </row>
    <row r="7" spans="1:5" x14ac:dyDescent="0.2">
      <c r="A7" s="3"/>
      <c r="B7" s="52"/>
      <c r="C7" s="14"/>
      <c r="D7" s="51" t="s">
        <v>158</v>
      </c>
      <c r="E7" s="5"/>
    </row>
    <row r="8" spans="1:5" x14ac:dyDescent="0.2">
      <c r="A8" s="3"/>
      <c r="B8" s="335" t="s">
        <v>109</v>
      </c>
      <c r="C8" s="336"/>
      <c r="D8" s="337"/>
      <c r="E8" s="5"/>
    </row>
    <row r="9" spans="1:5" ht="25.5" customHeight="1" x14ac:dyDescent="0.2">
      <c r="A9" s="55"/>
      <c r="B9" s="340" t="s">
        <v>133</v>
      </c>
      <c r="C9" s="341"/>
      <c r="D9" s="342"/>
      <c r="E9" s="5"/>
    </row>
    <row r="10" spans="1:5" ht="76.5" x14ac:dyDescent="0.2">
      <c r="A10" s="55"/>
      <c r="B10" s="47" t="str">
        <f>+Input!B7</f>
        <v>Current Operating Performance Data</v>
      </c>
      <c r="C10" s="56"/>
      <c r="D10" s="15" t="s">
        <v>125</v>
      </c>
      <c r="E10" s="5"/>
    </row>
    <row r="11" spans="1:5" ht="25.5" x14ac:dyDescent="0.2">
      <c r="A11" s="55"/>
      <c r="B11" s="38" t="str">
        <f>+Input!B9</f>
        <v>Business Name or Identifier</v>
      </c>
      <c r="C11" s="57"/>
      <c r="D11" s="15" t="s">
        <v>0</v>
      </c>
      <c r="E11" s="5"/>
    </row>
    <row r="12" spans="1:5" ht="38.25" x14ac:dyDescent="0.2">
      <c r="A12" s="55"/>
      <c r="B12" s="38" t="str">
        <f>+Input!B11</f>
        <v>Business Revenue</v>
      </c>
      <c r="C12" s="43"/>
      <c r="D12" s="15" t="s">
        <v>1</v>
      </c>
      <c r="E12" s="5"/>
    </row>
    <row r="13" spans="1:5" ht="38.25" x14ac:dyDescent="0.2">
      <c r="A13" s="3"/>
      <c r="B13" s="38" t="str">
        <f>+Input!B13</f>
        <v>Sales</v>
      </c>
      <c r="C13" s="42"/>
      <c r="D13" s="15" t="s">
        <v>2</v>
      </c>
      <c r="E13" s="5"/>
    </row>
    <row r="14" spans="1:5" ht="51" x14ac:dyDescent="0.2">
      <c r="A14" s="3"/>
      <c r="B14" s="38" t="str">
        <f>+Input!B14</f>
        <v>Price (revenue per sale) &amp; Number of Sales</v>
      </c>
      <c r="C14" s="43"/>
      <c r="D14" s="15" t="s">
        <v>3</v>
      </c>
      <c r="E14" s="5"/>
    </row>
    <row r="15" spans="1:5" ht="25.5" x14ac:dyDescent="0.2">
      <c r="A15" s="3"/>
      <c r="B15" s="48" t="str">
        <f>+Input!B16</f>
        <v>Expenses</v>
      </c>
      <c r="C15" s="43"/>
      <c r="D15" s="15" t="s">
        <v>4</v>
      </c>
      <c r="E15" s="5"/>
    </row>
    <row r="16" spans="1:5" ht="52.5" customHeight="1" x14ac:dyDescent="0.2">
      <c r="A16" s="3"/>
      <c r="B16" s="38" t="str">
        <f>+Input!B17</f>
        <v>Variable Costs</v>
      </c>
      <c r="C16" s="43"/>
      <c r="D16" s="15" t="s">
        <v>130</v>
      </c>
      <c r="E16" s="5"/>
    </row>
    <row r="17" spans="1:5" ht="51" x14ac:dyDescent="0.2">
      <c r="A17" s="3"/>
      <c r="B17" s="38" t="str">
        <f>+Input!B18</f>
        <v>Fixed Costs</v>
      </c>
      <c r="C17" s="43"/>
      <c r="D17" s="15" t="s">
        <v>131</v>
      </c>
      <c r="E17" s="5"/>
    </row>
    <row r="18" spans="1:5" ht="76.5" x14ac:dyDescent="0.2">
      <c r="A18" s="3"/>
      <c r="B18" s="146" t="str">
        <f>+Input!B19</f>
        <v>Operating Surplus</v>
      </c>
      <c r="C18" s="159"/>
      <c r="D18" s="53" t="s">
        <v>132</v>
      </c>
      <c r="E18" s="5"/>
    </row>
    <row r="19" spans="1:5" ht="38.25" x14ac:dyDescent="0.2">
      <c r="A19" s="3"/>
      <c r="B19" s="48" t="str">
        <f>+Input!B23</f>
        <v>Current Breakeven Analysis</v>
      </c>
      <c r="C19" s="41"/>
      <c r="D19" s="15" t="s">
        <v>5</v>
      </c>
      <c r="E19" s="5"/>
    </row>
    <row r="20" spans="1:5" ht="38.25" x14ac:dyDescent="0.2">
      <c r="A20" s="3"/>
      <c r="B20" s="38" t="str">
        <f>+Input!B26</f>
        <v>Current Breakeven Revenue is</v>
      </c>
      <c r="C20" s="44"/>
      <c r="D20" s="15" t="s">
        <v>6</v>
      </c>
      <c r="E20" s="5"/>
    </row>
    <row r="21" spans="1:5" ht="38.25" x14ac:dyDescent="0.2">
      <c r="A21" s="3"/>
      <c r="B21" s="38" t="str">
        <f>+Input!B27</f>
        <v>Current Breakeven Number of Sales is</v>
      </c>
      <c r="C21" s="44"/>
      <c r="D21" s="15" t="s">
        <v>7</v>
      </c>
      <c r="E21" s="5"/>
    </row>
    <row r="22" spans="1:5" ht="51" x14ac:dyDescent="0.2">
      <c r="A22" s="3"/>
      <c r="B22" s="49" t="str">
        <f>+Input!B29</f>
        <v>Current Price Breakeven Chart</v>
      </c>
      <c r="C22" s="45"/>
      <c r="D22" s="15" t="s">
        <v>126</v>
      </c>
      <c r="E22" s="5"/>
    </row>
    <row r="23" spans="1:5" ht="51" x14ac:dyDescent="0.2">
      <c r="A23" s="3"/>
      <c r="B23" s="38" t="str">
        <f>+Input!B31</f>
        <v>To generate a surplus of</v>
      </c>
      <c r="C23" s="152"/>
      <c r="D23" s="151" t="s">
        <v>114</v>
      </c>
      <c r="E23" s="5"/>
    </row>
    <row r="24" spans="1:5" ht="38.25" x14ac:dyDescent="0.2">
      <c r="A24" s="3"/>
      <c r="B24" s="146" t="str">
        <f>+Input!B32</f>
        <v>You currently require Revenue of</v>
      </c>
      <c r="C24" s="40"/>
      <c r="D24" s="53" t="s">
        <v>8</v>
      </c>
      <c r="E24" s="5"/>
    </row>
    <row r="25" spans="1:5" ht="25.5" x14ac:dyDescent="0.2">
      <c r="A25" s="3"/>
      <c r="B25" s="48" t="str">
        <f>+Input!B36</f>
        <v>Pricing Analysis</v>
      </c>
      <c r="C25" s="46"/>
      <c r="D25" s="15" t="s">
        <v>13</v>
      </c>
      <c r="E25" s="5"/>
    </row>
    <row r="26" spans="1:5" ht="51" x14ac:dyDescent="0.2">
      <c r="A26" s="3"/>
      <c r="B26" s="48" t="str">
        <f>+Input!B38</f>
        <v>Increased Average Price</v>
      </c>
      <c r="C26" s="39"/>
      <c r="D26" s="15" t="s">
        <v>118</v>
      </c>
      <c r="E26" s="5"/>
    </row>
    <row r="27" spans="1:5" ht="51" x14ac:dyDescent="0.2">
      <c r="A27" s="3"/>
      <c r="B27" s="38" t="str">
        <f>+Input!B39</f>
        <v>An average price increase of</v>
      </c>
      <c r="C27" s="39"/>
      <c r="D27" s="15" t="s">
        <v>14</v>
      </c>
      <c r="E27" s="5"/>
    </row>
    <row r="28" spans="1:5" ht="51" x14ac:dyDescent="0.2">
      <c r="A28" s="3"/>
      <c r="B28" s="38" t="str">
        <f>+Input!B40</f>
        <v>annual Number of Sales decrease by</v>
      </c>
      <c r="C28" s="39"/>
      <c r="D28" s="15" t="s">
        <v>15</v>
      </c>
      <c r="E28" s="5"/>
    </row>
    <row r="29" spans="1:5" ht="25.5" x14ac:dyDescent="0.2">
      <c r="A29" s="3"/>
      <c r="B29" s="22" t="str">
        <f>+Input!B42</f>
        <v>This results in Revenue of</v>
      </c>
      <c r="C29" s="156"/>
      <c r="D29" s="15" t="s">
        <v>16</v>
      </c>
      <c r="E29" s="5"/>
    </row>
    <row r="30" spans="1:5" ht="63.75" x14ac:dyDescent="0.2">
      <c r="A30" s="3"/>
      <c r="B30" s="22" t="str">
        <f>+Input!B44</f>
        <v>With an Operating Surplus of</v>
      </c>
      <c r="C30" s="155"/>
      <c r="D30" s="151" t="s">
        <v>127</v>
      </c>
      <c r="E30" s="5"/>
    </row>
    <row r="31" spans="1:5" ht="51" x14ac:dyDescent="0.2">
      <c r="A31" s="3"/>
      <c r="B31" s="165" t="str">
        <f>+Input!B46</f>
        <v>Increased Price Breakeven Chart</v>
      </c>
      <c r="C31" s="157"/>
      <c r="D31" s="16" t="s">
        <v>126</v>
      </c>
      <c r="E31" s="5"/>
    </row>
    <row r="32" spans="1:5" ht="51" customHeight="1" x14ac:dyDescent="0.2">
      <c r="A32" s="3"/>
      <c r="B32" s="166" t="str">
        <f>+Input!B48</f>
        <v>Decreased Average Price</v>
      </c>
      <c r="C32" s="158"/>
      <c r="D32" s="15" t="s">
        <v>119</v>
      </c>
      <c r="E32" s="5"/>
    </row>
    <row r="33" spans="1:5" ht="51" x14ac:dyDescent="0.2">
      <c r="A33" s="3"/>
      <c r="B33" s="167" t="str">
        <f>+Input!B49</f>
        <v>An average price decrease of</v>
      </c>
      <c r="C33" s="158"/>
      <c r="D33" s="15" t="s">
        <v>20</v>
      </c>
      <c r="E33" s="5"/>
    </row>
    <row r="34" spans="1:5" ht="51" x14ac:dyDescent="0.2">
      <c r="A34" s="3"/>
      <c r="B34" s="167" t="str">
        <f>+Input!B50</f>
        <v>annual Number of Sales increase by</v>
      </c>
      <c r="C34" s="158"/>
      <c r="D34" s="15" t="s">
        <v>115</v>
      </c>
      <c r="E34" s="5"/>
    </row>
    <row r="35" spans="1:5" ht="25.5" x14ac:dyDescent="0.2">
      <c r="A35" s="3"/>
      <c r="B35" s="167" t="str">
        <f>+Input!B52</f>
        <v>This results in Revenue of</v>
      </c>
      <c r="C35" s="160"/>
      <c r="D35" s="161" t="s">
        <v>21</v>
      </c>
      <c r="E35" s="5"/>
    </row>
    <row r="36" spans="1:5" ht="51" x14ac:dyDescent="0.2">
      <c r="A36" s="3"/>
      <c r="B36" s="22" t="str">
        <f>+Input!B54</f>
        <v>With an Operating Surplus of</v>
      </c>
      <c r="C36" s="155"/>
      <c r="D36" s="15" t="s">
        <v>128</v>
      </c>
      <c r="E36" s="5"/>
    </row>
    <row r="37" spans="1:5" ht="51" x14ac:dyDescent="0.2">
      <c r="A37" s="3"/>
      <c r="B37" s="49" t="str">
        <f>+Input!B56</f>
        <v>Decreased Price Breakeven Chart</v>
      </c>
      <c r="C37" s="40"/>
      <c r="D37" s="15" t="s">
        <v>126</v>
      </c>
      <c r="E37" s="5"/>
    </row>
    <row r="38" spans="1:5" ht="25.5" x14ac:dyDescent="0.2">
      <c r="A38" s="3"/>
      <c r="B38" s="50" t="str">
        <f>+Input!B58</f>
        <v>Price  Analysis Chart</v>
      </c>
      <c r="C38" s="40"/>
      <c r="D38" s="53" t="s">
        <v>22</v>
      </c>
      <c r="E38" s="5"/>
    </row>
    <row r="39" spans="1:5" ht="63.75" customHeight="1" x14ac:dyDescent="0.2">
      <c r="A39" s="3"/>
      <c r="B39" s="48" t="str">
        <f>+Input!B62</f>
        <v>Extended Pricing Analysis</v>
      </c>
      <c r="C39" s="148"/>
      <c r="D39" s="151" t="s">
        <v>23</v>
      </c>
      <c r="E39" s="5"/>
    </row>
    <row r="40" spans="1:5" ht="51" x14ac:dyDescent="0.2">
      <c r="A40" s="3"/>
      <c r="B40" s="38" t="str">
        <f>+Input!B64</f>
        <v>Applying extended price analysis the optimum average sale price is</v>
      </c>
      <c r="C40" s="44"/>
      <c r="D40" s="15" t="s">
        <v>24</v>
      </c>
      <c r="E40" s="5"/>
    </row>
    <row r="41" spans="1:5" ht="25.5" x14ac:dyDescent="0.2">
      <c r="A41" s="3"/>
      <c r="B41" s="38" t="str">
        <f>+Input!B66</f>
        <v>This results in Revenue of</v>
      </c>
      <c r="C41" s="13"/>
      <c r="D41" s="54" t="s">
        <v>25</v>
      </c>
      <c r="E41" s="5"/>
    </row>
    <row r="42" spans="1:5" ht="63.75" x14ac:dyDescent="0.2">
      <c r="A42" s="3"/>
      <c r="B42" s="38" t="str">
        <f>+Input!B68</f>
        <v>With an Operating Surplus of</v>
      </c>
      <c r="C42" s="13"/>
      <c r="D42" s="54" t="s">
        <v>129</v>
      </c>
      <c r="E42" s="5"/>
    </row>
    <row r="43" spans="1:5" ht="51" x14ac:dyDescent="0.2">
      <c r="A43" s="3"/>
      <c r="B43" s="49" t="str">
        <f>+Input!B72</f>
        <v>Optimum Price Breakeven Chart</v>
      </c>
      <c r="C43" s="13"/>
      <c r="D43" s="54" t="s">
        <v>126</v>
      </c>
      <c r="E43" s="5"/>
    </row>
    <row r="44" spans="1:5" ht="38.25" x14ac:dyDescent="0.2">
      <c r="A44" s="3"/>
      <c r="B44" s="50" t="str">
        <f>+Input!B74</f>
        <v>Extended Price Analysis Chart</v>
      </c>
      <c r="C44" s="13"/>
      <c r="D44" s="162" t="s">
        <v>26</v>
      </c>
      <c r="E44" s="5"/>
    </row>
    <row r="45" spans="1:5" ht="38.25" x14ac:dyDescent="0.2">
      <c r="A45" s="3"/>
      <c r="B45" s="49" t="str">
        <f>+Input!B76</f>
        <v>Breakeven Tables</v>
      </c>
      <c r="C45" s="209"/>
      <c r="D45" s="54" t="s">
        <v>27</v>
      </c>
      <c r="E45" s="5"/>
    </row>
    <row r="46" spans="1:5" x14ac:dyDescent="0.2">
      <c r="A46" s="3"/>
      <c r="B46" s="332" t="str">
        <f>copy</f>
        <v>© bizpep.com</v>
      </c>
      <c r="C46" s="333"/>
      <c r="D46" s="334"/>
      <c r="E46" s="5"/>
    </row>
    <row r="47" spans="1:5" ht="18" x14ac:dyDescent="0.2">
      <c r="A47" s="3"/>
      <c r="B47" s="343"/>
      <c r="C47" s="344"/>
      <c r="D47" s="344"/>
      <c r="E47" s="5"/>
    </row>
    <row r="48" spans="1:5" ht="18" x14ac:dyDescent="0.2">
      <c r="A48" s="3"/>
      <c r="B48" s="343"/>
      <c r="C48" s="343"/>
      <c r="D48" s="343"/>
      <c r="E48" s="5"/>
    </row>
    <row r="49" spans="1:5" ht="18" x14ac:dyDescent="0.2">
      <c r="A49" s="3"/>
      <c r="B49" s="345"/>
      <c r="C49" s="325"/>
      <c r="D49" s="325"/>
      <c r="E49" s="5"/>
    </row>
    <row r="50" spans="1:5" ht="18" x14ac:dyDescent="0.2">
      <c r="A50" s="3"/>
      <c r="B50" s="346"/>
      <c r="C50" s="325"/>
      <c r="D50" s="325"/>
      <c r="E50" s="3"/>
    </row>
    <row r="51" spans="1:5" ht="18" x14ac:dyDescent="0.2">
      <c r="A51" s="3"/>
      <c r="B51" s="345"/>
      <c r="C51" s="325"/>
      <c r="D51" s="325"/>
      <c r="E51" s="3"/>
    </row>
    <row r="52" spans="1:5" ht="18" x14ac:dyDescent="0.2">
      <c r="A52" s="3"/>
      <c r="B52" s="326"/>
      <c r="C52" s="325"/>
      <c r="D52" s="325"/>
      <c r="E52" s="3"/>
    </row>
    <row r="53" spans="1:5" ht="18" x14ac:dyDescent="0.2">
      <c r="A53" s="3"/>
      <c r="B53" s="324"/>
      <c r="C53" s="325"/>
      <c r="D53" s="325"/>
      <c r="E53" s="3"/>
    </row>
    <row r="54" spans="1:5" ht="18" x14ac:dyDescent="0.2">
      <c r="A54" s="3"/>
      <c r="B54" s="326"/>
      <c r="C54" s="325"/>
      <c r="D54" s="325"/>
      <c r="E54" s="3"/>
    </row>
    <row r="55" spans="1:5" x14ac:dyDescent="0.2">
      <c r="A55" s="3"/>
      <c r="B55" s="327"/>
      <c r="C55" s="328"/>
      <c r="D55" s="328"/>
      <c r="E55" s="3"/>
    </row>
    <row r="56" spans="1:5" x14ac:dyDescent="0.2">
      <c r="A56" s="3"/>
      <c r="B56" s="6"/>
      <c r="C56" s="4"/>
      <c r="D56" s="58"/>
      <c r="E56" s="3"/>
    </row>
  </sheetData>
  <sheetProtection algorithmName="SHA-512" hashValue="1Nqd1wlYq5uC/FMXWpUistvEkPhiH3Jc113+fQewqzMgyjo6/m1S1/p0AWqxrUomRZq/V1tr+6GlCK5yAidvGw==" saltValue="Ie+AZh/RD0ZuoSOKukm+EA==" spinCount="100000" sheet="1" objects="1" scenarios="1"/>
  <mergeCells count="14">
    <mergeCell ref="B53:D53"/>
    <mergeCell ref="B54:D54"/>
    <mergeCell ref="B55:D55"/>
    <mergeCell ref="B2:D2"/>
    <mergeCell ref="B46:D46"/>
    <mergeCell ref="B8:D8"/>
    <mergeCell ref="B3:D3"/>
    <mergeCell ref="B9:D9"/>
    <mergeCell ref="B47:D47"/>
    <mergeCell ref="B49:D49"/>
    <mergeCell ref="B50:D50"/>
    <mergeCell ref="B51:D51"/>
    <mergeCell ref="B48:D48"/>
    <mergeCell ref="B52:D52"/>
  </mergeCells>
  <phoneticPr fontId="0" type="noConversion"/>
  <hyperlinks>
    <hyperlink ref="B8:D8" location="Input!B5" tooltip="Go to Input" display="Input" xr:uid="{00000000-0004-0000-0900-000000000000}"/>
    <hyperlink ref="B10" location="Input!C9" tooltip="Go to Input" display="Current Performance" xr:uid="{00000000-0004-0000-0900-000001000000}"/>
    <hyperlink ref="B19" location="Input!C25" tooltip="Go to Input" display="Input!C25" xr:uid="{00000000-0004-0000-0900-000002000000}"/>
    <hyperlink ref="B11:B17" location="Input!C9" tooltip="Go to Input" display="Current Performance" xr:uid="{00000000-0004-0000-0900-000003000000}"/>
    <hyperlink ref="B18" location="Input!C21" tooltip="Go to Input" display="Input!C21" xr:uid="{00000000-0004-0000-0900-000004000000}"/>
    <hyperlink ref="B11" location="Input!C11" tooltip="Go to Input" display="Input!C11" xr:uid="{00000000-0004-0000-0900-000005000000}"/>
    <hyperlink ref="B12" location="Input!C13" tooltip="Go to Input" display="Input!C13" xr:uid="{00000000-0004-0000-0900-000006000000}"/>
    <hyperlink ref="B13" location="Input!C15" tooltip="Go to Input" display="Input!C15" xr:uid="{00000000-0004-0000-0900-000007000000}"/>
    <hyperlink ref="B14" location="Input!C16" tooltip="Go to Input" display="Input!C16" xr:uid="{00000000-0004-0000-0900-000008000000}"/>
    <hyperlink ref="B15" location="Input!C18" tooltip="Go to Input" display="Input!C18" xr:uid="{00000000-0004-0000-0900-000009000000}"/>
    <hyperlink ref="B16" location="Input!C19" tooltip="Go to Input" display="Input!C19" xr:uid="{00000000-0004-0000-0900-00000A000000}"/>
    <hyperlink ref="B17" location="Input!C20" tooltip="Go to Input" display="Input!C20" xr:uid="{00000000-0004-0000-0900-00000B000000}"/>
    <hyperlink ref="B20:B22" location="Input!C25" tooltip="Go to Input" display="Input!C25" xr:uid="{00000000-0004-0000-0900-00000C000000}"/>
    <hyperlink ref="B20" location="Input!C28" tooltip="Go to Input" display="Input!C28" xr:uid="{00000000-0004-0000-0900-00000D000000}"/>
    <hyperlink ref="B21" location="Input!C29" tooltip="Go to Input" display="Input!C29" xr:uid="{00000000-0004-0000-0900-00000E000000}"/>
    <hyperlink ref="B22" location="Input!C31" tooltip="Go to Input" display="Input!C31" xr:uid="{00000000-0004-0000-0900-00000F000000}"/>
    <hyperlink ref="B23:B25" location="Input!C31" tooltip="Go to Input" display="Input!C31" xr:uid="{00000000-0004-0000-0900-000010000000}"/>
    <hyperlink ref="B23" location="Input!C33" tooltip="Go to Input" display="Input!C33" xr:uid="{00000000-0004-0000-0900-000011000000}"/>
    <hyperlink ref="B24" location="Input!C34" tooltip="Go to Input" display="Input!C34" xr:uid="{00000000-0004-0000-0900-000012000000}"/>
    <hyperlink ref="B26:B30" location="Input!C31" tooltip="Go to Input" display="Input!C31" xr:uid="{00000000-0004-0000-0900-000013000000}"/>
    <hyperlink ref="B36:B40" location="Input!C31" tooltip="Go to Input" display="Input!C31" xr:uid="{00000000-0004-0000-0900-000014000000}"/>
    <hyperlink ref="B25" location="Input!C38" tooltip="Go to Input" display="Input!C38" xr:uid="{00000000-0004-0000-0900-000015000000}"/>
    <hyperlink ref="B26" location="Input!C40" tooltip="Go to Input" display="Input!C40" xr:uid="{00000000-0004-0000-0900-000016000000}"/>
    <hyperlink ref="B27" location="Input!C41" tooltip="Go to Input" display="Input!C41" xr:uid="{00000000-0004-0000-0900-000017000000}"/>
    <hyperlink ref="B28" location="Input!C42" tooltip="Go to Input" display="Input!C42" xr:uid="{00000000-0004-0000-0900-000018000000}"/>
    <hyperlink ref="B29" location="Input!C44" tooltip="Go to Input" display="Input!C44" xr:uid="{00000000-0004-0000-0900-000019000000}"/>
    <hyperlink ref="B30" location="Input!C46" tooltip="Go to Input" display="Input!C46" xr:uid="{00000000-0004-0000-0900-00001A000000}"/>
    <hyperlink ref="B31" location="Input!C48" tooltip="Go to Input" display="Input!C48" xr:uid="{00000000-0004-0000-0900-00001B000000}"/>
    <hyperlink ref="B32" location="Input!C50" tooltip="Go to Input" display="Input!C50" xr:uid="{00000000-0004-0000-0900-00001C000000}"/>
    <hyperlink ref="B33" location="Input!C51" tooltip="Go to Input" display="Input!C51" xr:uid="{00000000-0004-0000-0900-00001D000000}"/>
    <hyperlink ref="B34" location="Input!C52" tooltip="Go to Input" display="Input!C52" xr:uid="{00000000-0004-0000-0900-00001E000000}"/>
    <hyperlink ref="B36" location="Input!C56" tooltip="Go to Input" display="Input!C56" xr:uid="{00000000-0004-0000-0900-00001F000000}"/>
    <hyperlink ref="B37" location="Input!C58" tooltip="Go to Input" display="Input!C58" xr:uid="{00000000-0004-0000-0900-000020000000}"/>
    <hyperlink ref="B38" location="Input!C60" tooltip="Go to Input" display="Input!C60" xr:uid="{00000000-0004-0000-0900-000021000000}"/>
    <hyperlink ref="B39" location="Input!C64" tooltip="Go to Input" display="Input!C64" xr:uid="{00000000-0004-0000-0900-000022000000}"/>
    <hyperlink ref="B40" location="Input!E66" tooltip="Go to Input" display="Input!E66" xr:uid="{00000000-0004-0000-0900-000023000000}"/>
    <hyperlink ref="B41" location="Input!C68" display="Input!C68" xr:uid="{00000000-0004-0000-0900-000024000000}"/>
    <hyperlink ref="B42" location="Input!C70" display="Input!C70" xr:uid="{00000000-0004-0000-0900-000025000000}"/>
    <hyperlink ref="B44" location="Input!C76" tooltip="Go to Input" display="Input!C76" xr:uid="{00000000-0004-0000-0900-000026000000}"/>
    <hyperlink ref="B45" location="Input!C80" tooltip="Go to Input" display="Input!C80" xr:uid="{00000000-0004-0000-0900-000027000000}"/>
    <hyperlink ref="B35" location="Input!C54" tooltip="Go to Input" display="Input!C54" xr:uid="{00000000-0004-0000-0900-000028000000}"/>
    <hyperlink ref="B43" location="Input!C74" tooltip="Go to Input" display="Input!C74" xr:uid="{00000000-0004-0000-0900-000029000000}"/>
    <hyperlink ref="D7" r:id="rId1" xr:uid="{00000000-0004-0000-0900-00002A000000}"/>
  </hyperlinks>
  <printOptions horizontalCentered="1" verticalCentered="1"/>
  <pageMargins left="0.74803149606299213" right="0.59055118110236227" top="0.98425196850393704" bottom="0.98425196850393704" header="0.51181102362204722" footer="0.51181102362204722"/>
  <pageSetup paperSize="9" scale="88" fitToHeight="0" orientation="portrait" horizontalDpi="360" verticalDpi="0" copies="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K181"/>
  <sheetViews>
    <sheetView showGridLines="0" workbookViewId="0"/>
  </sheetViews>
  <sheetFormatPr defaultRowHeight="12.75" x14ac:dyDescent="0.2"/>
  <cols>
    <col min="1" max="1" width="4.28515625" style="59" customWidth="1"/>
    <col min="2" max="2" width="32.140625" style="59" customWidth="1"/>
    <col min="3" max="5" width="11.7109375" style="59" customWidth="1"/>
    <col min="6" max="16384" width="9.140625" style="59"/>
  </cols>
  <sheetData>
    <row r="1" spans="1:11" x14ac:dyDescent="0.2">
      <c r="A1" s="60"/>
      <c r="B1" s="64"/>
      <c r="C1" s="65"/>
      <c r="D1" s="62"/>
      <c r="E1" s="62"/>
      <c r="F1" s="60"/>
      <c r="G1" s="60"/>
      <c r="H1" s="60"/>
      <c r="I1" s="60"/>
      <c r="J1" s="60"/>
      <c r="K1" s="60"/>
    </row>
    <row r="2" spans="1:11" x14ac:dyDescent="0.2">
      <c r="A2" s="60"/>
      <c r="B2" s="66" t="s">
        <v>50</v>
      </c>
      <c r="C2" s="67"/>
      <c r="D2" s="67"/>
      <c r="E2" s="67"/>
      <c r="F2" s="67"/>
      <c r="G2" s="67"/>
      <c r="H2" s="67"/>
      <c r="I2" s="60"/>
      <c r="J2" s="60"/>
      <c r="K2" s="60"/>
    </row>
    <row r="3" spans="1:11" x14ac:dyDescent="0.2">
      <c r="A3" s="60"/>
      <c r="B3" s="85"/>
      <c r="C3" s="86"/>
      <c r="D3" s="86"/>
      <c r="E3" s="104" t="s">
        <v>109</v>
      </c>
      <c r="F3" s="86"/>
      <c r="G3" s="86"/>
      <c r="H3" s="67"/>
      <c r="I3" s="60"/>
      <c r="J3" s="60"/>
      <c r="K3" s="60"/>
    </row>
    <row r="4" spans="1:11" x14ac:dyDescent="0.2">
      <c r="A4" s="60"/>
      <c r="B4" s="63" t="s">
        <v>69</v>
      </c>
      <c r="C4" s="76">
        <v>0</v>
      </c>
      <c r="D4" s="76">
        <f ca="1">+E4*0.5</f>
        <v>9259.2592592592591</v>
      </c>
      <c r="E4" s="89">
        <f ca="1">IF(Input!D$13=Input!B$91,Input!D$14,Input!C$14)</f>
        <v>18518.518518518518</v>
      </c>
      <c r="F4" s="76">
        <f ca="1">+E4*1.5</f>
        <v>27777.777777777777</v>
      </c>
      <c r="G4" s="76">
        <f ca="1">+E4*2</f>
        <v>37037.037037037036</v>
      </c>
      <c r="H4" s="60"/>
      <c r="I4" s="60"/>
      <c r="J4" s="60"/>
      <c r="K4" s="60"/>
    </row>
    <row r="5" spans="1:11" x14ac:dyDescent="0.2">
      <c r="A5" s="60"/>
      <c r="B5" s="208" t="str">
        <f>+Input!B11</f>
        <v>Business Revenue</v>
      </c>
      <c r="C5" s="87">
        <f ca="1">+C4*C6</f>
        <v>0</v>
      </c>
      <c r="D5" s="87">
        <f ca="1">+D4*D6</f>
        <v>250000</v>
      </c>
      <c r="E5" s="87">
        <f ca="1">IF(Input!$D$13=Input!$B$90,Input!$D$14*E4,Input!$C$14*E4)</f>
        <v>500000</v>
      </c>
      <c r="F5" s="87">
        <f ca="1">+F4*F6</f>
        <v>750000</v>
      </c>
      <c r="G5" s="87">
        <f ca="1">+G4*G6</f>
        <v>1000000</v>
      </c>
      <c r="H5" s="60"/>
      <c r="I5" s="60"/>
      <c r="J5" s="60"/>
      <c r="K5" s="60"/>
    </row>
    <row r="6" spans="1:11" x14ac:dyDescent="0.2">
      <c r="A6" s="60"/>
      <c r="B6" s="61" t="s">
        <v>62</v>
      </c>
      <c r="C6" s="87">
        <f ca="1">+$E6</f>
        <v>27</v>
      </c>
      <c r="D6" s="87">
        <f ca="1">+$E6</f>
        <v>27</v>
      </c>
      <c r="E6" s="87">
        <f ca="1">+E5/E4</f>
        <v>27</v>
      </c>
      <c r="F6" s="87">
        <f ca="1">+$E6</f>
        <v>27</v>
      </c>
      <c r="G6" s="87">
        <f ca="1">+$E6</f>
        <v>27</v>
      </c>
      <c r="H6" s="60"/>
      <c r="I6" s="60"/>
      <c r="J6" s="60"/>
      <c r="K6" s="60"/>
    </row>
    <row r="7" spans="1:11" x14ac:dyDescent="0.2">
      <c r="A7" s="60"/>
      <c r="B7" s="208" t="str">
        <f>+Input!B17</f>
        <v>Variable Costs</v>
      </c>
      <c r="C7" s="87">
        <f ca="1">+C8*C5</f>
        <v>0</v>
      </c>
      <c r="D7" s="87">
        <f ca="1">+D8*D5</f>
        <v>172500</v>
      </c>
      <c r="E7" s="87">
        <f ca="1">IF(Input!$D$16=Input!$B$93,Input!$D$17*E5/100,Input!$C$17*E5/100)</f>
        <v>345000</v>
      </c>
      <c r="F7" s="87">
        <f ca="1">+F8*F5</f>
        <v>517499.99999999994</v>
      </c>
      <c r="G7" s="87">
        <f ca="1">+G8*G5</f>
        <v>690000</v>
      </c>
      <c r="H7" s="60"/>
      <c r="I7" s="60"/>
      <c r="J7" s="60"/>
      <c r="K7" s="60"/>
    </row>
    <row r="8" spans="1:11" x14ac:dyDescent="0.2">
      <c r="A8" s="60"/>
      <c r="B8" s="61" t="s">
        <v>123</v>
      </c>
      <c r="C8" s="88">
        <f ca="1">+$E8</f>
        <v>0.69</v>
      </c>
      <c r="D8" s="88">
        <f ca="1">+$E8</f>
        <v>0.69</v>
      </c>
      <c r="E8" s="88">
        <f ca="1">+E7/E5</f>
        <v>0.69</v>
      </c>
      <c r="F8" s="88">
        <f ca="1">+$E8</f>
        <v>0.69</v>
      </c>
      <c r="G8" s="88">
        <f ca="1">+$E8</f>
        <v>0.69</v>
      </c>
      <c r="H8" s="60"/>
      <c r="I8" s="60"/>
      <c r="J8" s="60"/>
      <c r="K8" s="60"/>
    </row>
    <row r="9" spans="1:11" x14ac:dyDescent="0.2">
      <c r="A9" s="60"/>
      <c r="B9" s="61" t="s">
        <v>122</v>
      </c>
      <c r="C9" s="87" t="e">
        <f ca="1">+C7/C4</f>
        <v>#DIV/0!</v>
      </c>
      <c r="D9" s="87">
        <f ca="1">+D7/D4</f>
        <v>18.63</v>
      </c>
      <c r="E9" s="87">
        <f ca="1">+E7/E4</f>
        <v>18.63</v>
      </c>
      <c r="F9" s="87">
        <f ca="1">+F7/F4</f>
        <v>18.63</v>
      </c>
      <c r="G9" s="87">
        <f ca="1">+G7/G4</f>
        <v>18.63</v>
      </c>
      <c r="H9" s="60"/>
      <c r="I9" s="60"/>
      <c r="J9" s="60"/>
      <c r="K9" s="60"/>
    </row>
    <row r="10" spans="1:11" x14ac:dyDescent="0.2">
      <c r="A10" s="60"/>
      <c r="B10" s="208" t="str">
        <f>+Input!B18</f>
        <v>Fixed Costs</v>
      </c>
      <c r="C10" s="87">
        <f>+$E10</f>
        <v>80000</v>
      </c>
      <c r="D10" s="87">
        <f>+$E10</f>
        <v>80000</v>
      </c>
      <c r="E10" s="87">
        <f>IF(Input!$D$16=Input!$B$93,Input!$C$18,Input!$D$18)</f>
        <v>80000</v>
      </c>
      <c r="F10" s="87">
        <f>+$E10</f>
        <v>80000</v>
      </c>
      <c r="G10" s="87">
        <f>+$E10</f>
        <v>80000</v>
      </c>
      <c r="H10" s="60"/>
      <c r="I10" s="60"/>
      <c r="J10" s="60"/>
      <c r="K10" s="60"/>
    </row>
    <row r="11" spans="1:11" x14ac:dyDescent="0.2">
      <c r="A11" s="60"/>
      <c r="B11" s="68" t="s">
        <v>63</v>
      </c>
      <c r="C11" s="87">
        <f ca="1">+C10+C7</f>
        <v>80000</v>
      </c>
      <c r="D11" s="87">
        <f ca="1">+D10+D7</f>
        <v>252500</v>
      </c>
      <c r="E11" s="87">
        <f ca="1">+E10+E7</f>
        <v>425000</v>
      </c>
      <c r="F11" s="87">
        <f ca="1">+F10+F7</f>
        <v>597500</v>
      </c>
      <c r="G11" s="87">
        <f ca="1">+G10+G7</f>
        <v>770000</v>
      </c>
      <c r="H11" s="60"/>
      <c r="I11" s="60"/>
      <c r="J11" s="60"/>
      <c r="K11" s="60"/>
    </row>
    <row r="12" spans="1:11" x14ac:dyDescent="0.2">
      <c r="A12" s="60"/>
      <c r="B12" s="208" t="str">
        <f>+Input!B19</f>
        <v>Operating Surplus</v>
      </c>
      <c r="C12" s="77">
        <f ca="1">+C5-C7-C10</f>
        <v>-80000</v>
      </c>
      <c r="D12" s="77">
        <f ca="1">+D5-D7-D10</f>
        <v>-2500</v>
      </c>
      <c r="E12" s="87">
        <f ca="1">+E5-E7-E10</f>
        <v>75000</v>
      </c>
      <c r="F12" s="77">
        <f ca="1">+F5-F7-F10</f>
        <v>152500.00000000006</v>
      </c>
      <c r="G12" s="77">
        <f ca="1">+G5-G7-G10</f>
        <v>230000</v>
      </c>
      <c r="H12" s="60"/>
      <c r="I12" s="60"/>
      <c r="J12" s="60"/>
      <c r="K12" s="60"/>
    </row>
    <row r="13" spans="1:11" x14ac:dyDescent="0.2">
      <c r="A13" s="60"/>
      <c r="B13" s="118" t="s">
        <v>124</v>
      </c>
      <c r="C13" s="78" t="str">
        <f ca="1">+IF(C5=0,"N/A",C12/C5)</f>
        <v>N/A</v>
      </c>
      <c r="D13" s="78">
        <f ca="1">+IF(D5=0,"N/A",D12/D5)</f>
        <v>-0.01</v>
      </c>
      <c r="E13" s="90">
        <f ca="1">+IF(E5=0,"N/A",E12/E5)</f>
        <v>0.15</v>
      </c>
      <c r="F13" s="78">
        <f ca="1">+IF(F5=0,"N/A",F12/F5)</f>
        <v>0.20333333333333342</v>
      </c>
      <c r="G13" s="78">
        <f ca="1">+IF(G5=0,"N/A",G12/G5)</f>
        <v>0.23</v>
      </c>
      <c r="H13" s="60"/>
      <c r="I13" s="60"/>
      <c r="J13" s="60"/>
      <c r="K13" s="60"/>
    </row>
    <row r="14" spans="1:11" x14ac:dyDescent="0.2">
      <c r="A14" s="60"/>
      <c r="B14" s="91" t="s">
        <v>80</v>
      </c>
      <c r="C14" s="93">
        <f ca="1">+C10/(1-C8)</f>
        <v>258064.51612903221</v>
      </c>
      <c r="D14" s="93">
        <f ca="1">+D10/(1-D8)</f>
        <v>258064.51612903221</v>
      </c>
      <c r="E14" s="93">
        <f ca="1">+E10/(1-E8)</f>
        <v>258064.51612903221</v>
      </c>
      <c r="F14" s="93">
        <f ca="1">+F10/(1-F8)</f>
        <v>258064.51612903221</v>
      </c>
      <c r="G14" s="93">
        <f ca="1">+G10/(1-G8)</f>
        <v>258064.51612903221</v>
      </c>
      <c r="H14" s="60"/>
      <c r="I14" s="60"/>
      <c r="J14" s="60"/>
      <c r="K14" s="60"/>
    </row>
    <row r="15" spans="1:11" x14ac:dyDescent="0.2">
      <c r="A15" s="60"/>
      <c r="B15" s="92" t="s">
        <v>64</v>
      </c>
      <c r="C15" s="94">
        <f ca="1">+C14/C6</f>
        <v>9557.9450418160086</v>
      </c>
      <c r="D15" s="94">
        <f ca="1">+D14/D6</f>
        <v>9557.9450418160086</v>
      </c>
      <c r="E15" s="94">
        <f ca="1">+E14/E6</f>
        <v>9557.9450418160086</v>
      </c>
      <c r="F15" s="94">
        <f ca="1">+F14/F6</f>
        <v>9557.9450418160086</v>
      </c>
      <c r="G15" s="94">
        <f ca="1">+G14/G6</f>
        <v>9557.9450418160086</v>
      </c>
      <c r="H15" s="60"/>
      <c r="I15" s="60"/>
      <c r="J15" s="60"/>
      <c r="K15" s="60"/>
    </row>
    <row r="16" spans="1:11" x14ac:dyDescent="0.2">
      <c r="A16" s="60"/>
      <c r="B16" s="60"/>
      <c r="C16" s="60"/>
      <c r="D16" s="60"/>
      <c r="E16" s="60"/>
      <c r="F16" s="60"/>
      <c r="G16" s="60"/>
      <c r="H16" s="60"/>
      <c r="I16" s="60"/>
      <c r="J16" s="60"/>
      <c r="K16" s="60"/>
    </row>
    <row r="17" spans="1:11" x14ac:dyDescent="0.2">
      <c r="A17" s="60"/>
      <c r="B17" s="106" t="s">
        <v>51</v>
      </c>
      <c r="C17" s="60"/>
      <c r="D17" s="60"/>
      <c r="E17" s="60"/>
      <c r="F17" s="60"/>
      <c r="G17" s="60"/>
      <c r="H17" s="60"/>
      <c r="I17" s="60"/>
      <c r="J17" s="60"/>
      <c r="K17" s="60"/>
    </row>
    <row r="18" spans="1:11" x14ac:dyDescent="0.2">
      <c r="A18" s="60"/>
      <c r="B18" s="85"/>
      <c r="C18" s="86"/>
      <c r="D18" s="86"/>
      <c r="E18" s="104" t="s">
        <v>109</v>
      </c>
      <c r="F18" s="86"/>
      <c r="G18" s="86"/>
      <c r="H18" s="60"/>
      <c r="I18" s="60"/>
      <c r="J18" s="60"/>
      <c r="K18" s="60"/>
    </row>
    <row r="19" spans="1:11" x14ac:dyDescent="0.2">
      <c r="A19" s="60"/>
      <c r="B19" s="63" t="str">
        <f>+B4</f>
        <v>Number of Sales</v>
      </c>
      <c r="C19" s="76">
        <v>0</v>
      </c>
      <c r="D19" s="76">
        <f ca="1">+E19*0.5</f>
        <v>11574.074074074073</v>
      </c>
      <c r="E19" s="89">
        <f ca="1">+Input!G50</f>
        <v>23148.148148148146</v>
      </c>
      <c r="F19" s="76">
        <f ca="1">+E19*1.5</f>
        <v>34722.222222222219</v>
      </c>
      <c r="G19" s="76">
        <f ca="1">+E19*2</f>
        <v>46296.296296296292</v>
      </c>
      <c r="H19" s="60"/>
      <c r="I19" s="60"/>
      <c r="J19" s="60"/>
      <c r="K19" s="60"/>
    </row>
    <row r="20" spans="1:11" x14ac:dyDescent="0.2">
      <c r="A20" s="60"/>
      <c r="B20" s="68" t="str">
        <f t="shared" ref="B20:B30" si="0">+B5</f>
        <v>Business Revenue</v>
      </c>
      <c r="C20" s="87">
        <f>+C19*C21</f>
        <v>0</v>
      </c>
      <c r="D20" s="87">
        <f ca="1">+D19*D21</f>
        <v>265624.99999999994</v>
      </c>
      <c r="E20" s="87">
        <f ca="1">+E19*E21</f>
        <v>531249.99999999988</v>
      </c>
      <c r="F20" s="87">
        <f ca="1">+F19*F21</f>
        <v>796874.99999999988</v>
      </c>
      <c r="G20" s="87">
        <f ca="1">+G19*G21</f>
        <v>1062499.9999999998</v>
      </c>
      <c r="H20" s="60"/>
      <c r="I20" s="60"/>
      <c r="J20" s="60"/>
      <c r="K20" s="60"/>
    </row>
    <row r="21" spans="1:11" x14ac:dyDescent="0.2">
      <c r="A21" s="60"/>
      <c r="B21" s="61" t="str">
        <f t="shared" si="0"/>
        <v>Unit Sales Price</v>
      </c>
      <c r="C21" s="87">
        <f>+$E21</f>
        <v>22.95</v>
      </c>
      <c r="D21" s="87">
        <f>+$E21</f>
        <v>22.95</v>
      </c>
      <c r="E21" s="87">
        <f>+Input!G49</f>
        <v>22.95</v>
      </c>
      <c r="F21" s="87">
        <f>+$E21</f>
        <v>22.95</v>
      </c>
      <c r="G21" s="87">
        <f>+$E21</f>
        <v>22.95</v>
      </c>
      <c r="H21" s="60"/>
      <c r="I21" s="60"/>
      <c r="J21" s="60"/>
      <c r="K21" s="60"/>
    </row>
    <row r="22" spans="1:11" x14ac:dyDescent="0.2">
      <c r="A22" s="60"/>
      <c r="B22" s="68" t="str">
        <f t="shared" si="0"/>
        <v>Variable Costs</v>
      </c>
      <c r="C22" s="87">
        <f ca="1">+C23*C20</f>
        <v>0</v>
      </c>
      <c r="D22" s="87">
        <f ca="1">+D23*D20</f>
        <v>215624.99999999997</v>
      </c>
      <c r="E22" s="87">
        <f ca="1">+E24*E19</f>
        <v>431249.99999999994</v>
      </c>
      <c r="F22" s="87">
        <f ca="1">+F23*F20</f>
        <v>646875</v>
      </c>
      <c r="G22" s="87">
        <f ca="1">+G23*G20</f>
        <v>862499.99999999988</v>
      </c>
      <c r="H22" s="60"/>
      <c r="I22" s="60"/>
      <c r="J22" s="60"/>
      <c r="K22" s="60"/>
    </row>
    <row r="23" spans="1:11" x14ac:dyDescent="0.2">
      <c r="A23" s="60"/>
      <c r="B23" s="61" t="str">
        <f t="shared" si="0"/>
        <v>Variable Cost %</v>
      </c>
      <c r="C23" s="88">
        <f t="shared" ref="C23:D25" ca="1" si="1">+$E23</f>
        <v>0.81176470588235305</v>
      </c>
      <c r="D23" s="88">
        <f t="shared" ca="1" si="1"/>
        <v>0.81176470588235305</v>
      </c>
      <c r="E23" s="88">
        <f ca="1">+E22/E20</f>
        <v>0.81176470588235305</v>
      </c>
      <c r="F23" s="88">
        <f t="shared" ref="F23:G25" ca="1" si="2">+$E23</f>
        <v>0.81176470588235305</v>
      </c>
      <c r="G23" s="88">
        <f t="shared" ca="1" si="2"/>
        <v>0.81176470588235305</v>
      </c>
      <c r="H23" s="60"/>
      <c r="I23" s="60"/>
      <c r="J23" s="60"/>
      <c r="K23" s="60"/>
    </row>
    <row r="24" spans="1:11" x14ac:dyDescent="0.2">
      <c r="A24" s="60"/>
      <c r="B24" s="61" t="str">
        <f t="shared" si="0"/>
        <v>Variable Costs per Unit</v>
      </c>
      <c r="C24" s="87">
        <f t="shared" ca="1" si="1"/>
        <v>18.63</v>
      </c>
      <c r="D24" s="87">
        <f t="shared" ca="1" si="1"/>
        <v>18.63</v>
      </c>
      <c r="E24" s="87">
        <f ca="1">+E9</f>
        <v>18.63</v>
      </c>
      <c r="F24" s="87">
        <f t="shared" ca="1" si="2"/>
        <v>18.63</v>
      </c>
      <c r="G24" s="87">
        <f t="shared" ca="1" si="2"/>
        <v>18.63</v>
      </c>
      <c r="H24" s="60"/>
      <c r="I24" s="60"/>
      <c r="J24" s="60"/>
      <c r="K24" s="60"/>
    </row>
    <row r="25" spans="1:11" x14ac:dyDescent="0.2">
      <c r="A25" s="60"/>
      <c r="B25" s="68" t="str">
        <f t="shared" si="0"/>
        <v>Fixed Costs</v>
      </c>
      <c r="C25" s="87">
        <f t="shared" si="1"/>
        <v>80000</v>
      </c>
      <c r="D25" s="87">
        <f t="shared" si="1"/>
        <v>80000</v>
      </c>
      <c r="E25" s="87">
        <f>IF(Input!$D$16=Input!$B$93,Input!$C$18,Input!$D$18)</f>
        <v>80000</v>
      </c>
      <c r="F25" s="87">
        <f t="shared" si="2"/>
        <v>80000</v>
      </c>
      <c r="G25" s="87">
        <f t="shared" si="2"/>
        <v>80000</v>
      </c>
      <c r="H25" s="60"/>
      <c r="I25" s="60"/>
      <c r="J25" s="60"/>
      <c r="K25" s="60"/>
    </row>
    <row r="26" spans="1:11" x14ac:dyDescent="0.2">
      <c r="A26" s="60"/>
      <c r="B26" s="68" t="str">
        <f t="shared" si="0"/>
        <v>Total Costs</v>
      </c>
      <c r="C26" s="87">
        <f ca="1">+C25+C22</f>
        <v>80000</v>
      </c>
      <c r="D26" s="87">
        <f ca="1">+D25+D22</f>
        <v>295625</v>
      </c>
      <c r="E26" s="87">
        <f ca="1">+E25+E22</f>
        <v>511249.99999999994</v>
      </c>
      <c r="F26" s="87">
        <f ca="1">+F25+F22</f>
        <v>726875</v>
      </c>
      <c r="G26" s="87">
        <f ca="1">+G25+G22</f>
        <v>942499.99999999988</v>
      </c>
      <c r="H26" s="60"/>
      <c r="I26" s="60"/>
      <c r="J26" s="60"/>
      <c r="K26" s="60"/>
    </row>
    <row r="27" spans="1:11" x14ac:dyDescent="0.2">
      <c r="A27" s="60"/>
      <c r="B27" s="68" t="str">
        <f t="shared" si="0"/>
        <v>Operating Surplus</v>
      </c>
      <c r="C27" s="77">
        <f ca="1">+C20-C22-C25</f>
        <v>-80000</v>
      </c>
      <c r="D27" s="77">
        <f ca="1">+D20-D22-D25</f>
        <v>-30000.000000000029</v>
      </c>
      <c r="E27" s="87">
        <f ca="1">+E20-E22-E25</f>
        <v>19999.999999999942</v>
      </c>
      <c r="F27" s="77">
        <f ca="1">+F20-F22-F25</f>
        <v>69999.999999999884</v>
      </c>
      <c r="G27" s="77">
        <f ca="1">+G20-G22-G25</f>
        <v>119999.99999999988</v>
      </c>
      <c r="H27" s="60"/>
      <c r="I27" s="60"/>
      <c r="J27" s="60"/>
      <c r="K27" s="60"/>
    </row>
    <row r="28" spans="1:11" x14ac:dyDescent="0.2">
      <c r="A28" s="60"/>
      <c r="B28" s="118" t="str">
        <f t="shared" si="0"/>
        <v xml:space="preserve"> Surplus %</v>
      </c>
      <c r="C28" s="78" t="str">
        <f>+IF(C20=0,"N/A",C27/C20)</f>
        <v>N/A</v>
      </c>
      <c r="D28" s="78">
        <f ca="1">+IF(D20=0,"N/A",D27/D20)</f>
        <v>-0.11294117647058836</v>
      </c>
      <c r="E28" s="90">
        <f ca="1">+IF(E20=0,"N/A",E27/E20)</f>
        <v>3.7647058823529311E-2</v>
      </c>
      <c r="F28" s="78">
        <f ca="1">+IF(F20=0,"N/A",F27/F20)</f>
        <v>8.7843137254901824E-2</v>
      </c>
      <c r="G28" s="78">
        <f ca="1">+IF(G20=0,"N/A",G27/G20)</f>
        <v>0.11294117647058816</v>
      </c>
      <c r="H28" s="60"/>
      <c r="I28" s="60"/>
      <c r="J28" s="60"/>
      <c r="K28" s="60"/>
    </row>
    <row r="29" spans="1:11" x14ac:dyDescent="0.2">
      <c r="A29" s="60"/>
      <c r="B29" s="68" t="str">
        <f t="shared" si="0"/>
        <v>Breakeven Point Revenue</v>
      </c>
      <c r="C29" s="93">
        <f ca="1">+C25/(1-C23)</f>
        <v>425000.00000000023</v>
      </c>
      <c r="D29" s="93">
        <f ca="1">+D25/(1-D23)</f>
        <v>425000.00000000023</v>
      </c>
      <c r="E29" s="93">
        <f ca="1">+E25/(1-E23)</f>
        <v>425000.00000000023</v>
      </c>
      <c r="F29" s="93">
        <f ca="1">+F25/(1-F23)</f>
        <v>425000.00000000023</v>
      </c>
      <c r="G29" s="93">
        <f ca="1">+G25/(1-G23)</f>
        <v>425000.00000000023</v>
      </c>
      <c r="H29" s="60"/>
      <c r="I29" s="60"/>
      <c r="J29" s="60"/>
      <c r="K29" s="60"/>
    </row>
    <row r="30" spans="1:11" x14ac:dyDescent="0.2">
      <c r="A30" s="60"/>
      <c r="B30" s="69" t="str">
        <f t="shared" si="0"/>
        <v>Breakeven Point Number of Sales</v>
      </c>
      <c r="C30" s="94">
        <f ca="1">+C29/C21</f>
        <v>18518.518518518529</v>
      </c>
      <c r="D30" s="94">
        <f ca="1">+D29/D21</f>
        <v>18518.518518518529</v>
      </c>
      <c r="E30" s="94">
        <f ca="1">+E29/E21</f>
        <v>18518.518518518529</v>
      </c>
      <c r="F30" s="94">
        <f ca="1">+F29/F21</f>
        <v>18518.518518518529</v>
      </c>
      <c r="G30" s="94">
        <f ca="1">+G29/G21</f>
        <v>18518.518518518529</v>
      </c>
      <c r="H30" s="60"/>
      <c r="I30" s="60"/>
      <c r="J30" s="60"/>
      <c r="K30" s="60"/>
    </row>
    <row r="31" spans="1:11" x14ac:dyDescent="0.2">
      <c r="A31" s="60"/>
      <c r="B31" s="60"/>
      <c r="C31" s="60"/>
      <c r="D31" s="60"/>
      <c r="E31" s="60"/>
      <c r="F31" s="60"/>
      <c r="G31" s="60"/>
      <c r="H31" s="60"/>
      <c r="I31" s="60"/>
      <c r="J31" s="60"/>
      <c r="K31" s="60"/>
    </row>
    <row r="32" spans="1:11" x14ac:dyDescent="0.2">
      <c r="A32" s="60"/>
      <c r="B32" s="105" t="s">
        <v>65</v>
      </c>
      <c r="C32" s="60"/>
      <c r="D32" s="60"/>
      <c r="E32" s="60"/>
      <c r="F32" s="60"/>
      <c r="G32" s="60"/>
      <c r="H32" s="60"/>
      <c r="I32" s="60"/>
      <c r="J32" s="60"/>
      <c r="K32" s="60"/>
    </row>
    <row r="33" spans="1:11" x14ac:dyDescent="0.2">
      <c r="A33" s="60"/>
      <c r="B33" s="85"/>
      <c r="C33" s="86"/>
      <c r="D33" s="86"/>
      <c r="E33" s="104" t="s">
        <v>109</v>
      </c>
      <c r="F33" s="86"/>
      <c r="G33" s="86"/>
      <c r="H33" s="60"/>
      <c r="I33" s="60"/>
      <c r="J33" s="60"/>
      <c r="K33" s="60"/>
    </row>
    <row r="34" spans="1:11" x14ac:dyDescent="0.2">
      <c r="A34" s="60"/>
      <c r="B34" s="63" t="str">
        <f>+B4</f>
        <v>Number of Sales</v>
      </c>
      <c r="C34" s="76">
        <v>0</v>
      </c>
      <c r="D34" s="76">
        <f ca="1">+E34*0.5</f>
        <v>7407.4074074074078</v>
      </c>
      <c r="E34" s="89">
        <f ca="1">+Input!G40</f>
        <v>14814.814814814816</v>
      </c>
      <c r="F34" s="76">
        <f ca="1">+E34*1.5</f>
        <v>22222.222222222223</v>
      </c>
      <c r="G34" s="76">
        <f ca="1">+E34*2</f>
        <v>29629.629629629631</v>
      </c>
      <c r="H34" s="60"/>
      <c r="I34" s="60"/>
      <c r="J34" s="60"/>
      <c r="K34" s="60"/>
    </row>
    <row r="35" spans="1:11" x14ac:dyDescent="0.2">
      <c r="A35" s="60"/>
      <c r="B35" s="68" t="str">
        <f t="shared" ref="B35:B45" si="3">+B5</f>
        <v>Business Revenue</v>
      </c>
      <c r="C35" s="87">
        <f>+C34*C36</f>
        <v>0</v>
      </c>
      <c r="D35" s="87">
        <f ca="1">+D34*D36</f>
        <v>230000</v>
      </c>
      <c r="E35" s="87">
        <f ca="1">+E34*E36</f>
        <v>460000</v>
      </c>
      <c r="F35" s="87">
        <f ca="1">+F34*F36</f>
        <v>690000</v>
      </c>
      <c r="G35" s="87">
        <f ca="1">+G34*G36</f>
        <v>920000</v>
      </c>
      <c r="H35" s="60"/>
      <c r="I35" s="60"/>
      <c r="J35" s="60"/>
      <c r="K35" s="60"/>
    </row>
    <row r="36" spans="1:11" x14ac:dyDescent="0.2">
      <c r="A36" s="60"/>
      <c r="B36" s="61" t="str">
        <f t="shared" si="3"/>
        <v>Unit Sales Price</v>
      </c>
      <c r="C36" s="87">
        <f>+$E36</f>
        <v>31.049999999999997</v>
      </c>
      <c r="D36" s="87">
        <f>+$E36</f>
        <v>31.049999999999997</v>
      </c>
      <c r="E36" s="87">
        <f>+Input!G39</f>
        <v>31.049999999999997</v>
      </c>
      <c r="F36" s="87">
        <f>+$E36</f>
        <v>31.049999999999997</v>
      </c>
      <c r="G36" s="87">
        <f>+$E36</f>
        <v>31.049999999999997</v>
      </c>
      <c r="H36" s="60"/>
      <c r="I36" s="60"/>
      <c r="J36" s="60"/>
      <c r="K36" s="60"/>
    </row>
    <row r="37" spans="1:11" x14ac:dyDescent="0.2">
      <c r="A37" s="60"/>
      <c r="B37" s="68" t="str">
        <f t="shared" si="3"/>
        <v>Variable Costs</v>
      </c>
      <c r="C37" s="87">
        <f ca="1">+C38*C35</f>
        <v>0</v>
      </c>
      <c r="D37" s="87">
        <f ca="1">+D38*D35</f>
        <v>138000</v>
      </c>
      <c r="E37" s="87">
        <f ca="1">+E39*E34</f>
        <v>276000</v>
      </c>
      <c r="F37" s="87">
        <f ca="1">+F38*F35</f>
        <v>414000</v>
      </c>
      <c r="G37" s="87">
        <f ca="1">+G38*G35</f>
        <v>552000</v>
      </c>
      <c r="H37" s="60"/>
      <c r="I37" s="60"/>
      <c r="J37" s="60"/>
      <c r="K37" s="60"/>
    </row>
    <row r="38" spans="1:11" x14ac:dyDescent="0.2">
      <c r="A38" s="60"/>
      <c r="B38" s="61" t="str">
        <f t="shared" si="3"/>
        <v>Variable Cost %</v>
      </c>
      <c r="C38" s="88">
        <f t="shared" ref="C38:D40" ca="1" si="4">+$E38</f>
        <v>0.6</v>
      </c>
      <c r="D38" s="88">
        <f t="shared" ca="1" si="4"/>
        <v>0.6</v>
      </c>
      <c r="E38" s="88">
        <f ca="1">+E37/E35</f>
        <v>0.6</v>
      </c>
      <c r="F38" s="88">
        <f t="shared" ref="F38:G40" ca="1" si="5">+$E38</f>
        <v>0.6</v>
      </c>
      <c r="G38" s="88">
        <f t="shared" ca="1" si="5"/>
        <v>0.6</v>
      </c>
      <c r="H38" s="60"/>
      <c r="I38" s="60"/>
      <c r="J38" s="60"/>
      <c r="K38" s="60"/>
    </row>
    <row r="39" spans="1:11" x14ac:dyDescent="0.2">
      <c r="A39" s="60"/>
      <c r="B39" s="61" t="str">
        <f t="shared" si="3"/>
        <v>Variable Costs per Unit</v>
      </c>
      <c r="C39" s="87">
        <f t="shared" ca="1" si="4"/>
        <v>18.63</v>
      </c>
      <c r="D39" s="87">
        <f t="shared" ca="1" si="4"/>
        <v>18.63</v>
      </c>
      <c r="E39" s="87">
        <f ca="1">+E24</f>
        <v>18.63</v>
      </c>
      <c r="F39" s="87">
        <f t="shared" ca="1" si="5"/>
        <v>18.63</v>
      </c>
      <c r="G39" s="87">
        <f t="shared" ca="1" si="5"/>
        <v>18.63</v>
      </c>
      <c r="H39" s="60"/>
      <c r="I39" s="60"/>
      <c r="J39" s="60"/>
      <c r="K39" s="60"/>
    </row>
    <row r="40" spans="1:11" x14ac:dyDescent="0.2">
      <c r="A40" s="60"/>
      <c r="B40" s="68" t="str">
        <f t="shared" si="3"/>
        <v>Fixed Costs</v>
      </c>
      <c r="C40" s="87">
        <f t="shared" si="4"/>
        <v>80000</v>
      </c>
      <c r="D40" s="87">
        <f t="shared" si="4"/>
        <v>80000</v>
      </c>
      <c r="E40" s="87">
        <f>IF(Input!$D$16=Input!$B$93,Input!$C$18,Input!$D$18)</f>
        <v>80000</v>
      </c>
      <c r="F40" s="87">
        <f t="shared" si="5"/>
        <v>80000</v>
      </c>
      <c r="G40" s="87">
        <f t="shared" si="5"/>
        <v>80000</v>
      </c>
      <c r="H40" s="60"/>
      <c r="I40" s="60"/>
      <c r="J40" s="60"/>
      <c r="K40" s="60"/>
    </row>
    <row r="41" spans="1:11" x14ac:dyDescent="0.2">
      <c r="A41" s="60"/>
      <c r="B41" s="68" t="str">
        <f t="shared" si="3"/>
        <v>Total Costs</v>
      </c>
      <c r="C41" s="87">
        <f ca="1">+C40+C37</f>
        <v>80000</v>
      </c>
      <c r="D41" s="87">
        <f ca="1">+D40+D37</f>
        <v>218000</v>
      </c>
      <c r="E41" s="87">
        <f ca="1">+E40+E37</f>
        <v>356000</v>
      </c>
      <c r="F41" s="87">
        <f ca="1">+F40+F37</f>
        <v>494000</v>
      </c>
      <c r="G41" s="87">
        <f ca="1">+G40+G37</f>
        <v>632000</v>
      </c>
      <c r="H41" s="60"/>
      <c r="I41" s="60"/>
      <c r="J41" s="60"/>
      <c r="K41" s="60"/>
    </row>
    <row r="42" spans="1:11" x14ac:dyDescent="0.2">
      <c r="A42" s="60"/>
      <c r="B42" s="68" t="str">
        <f t="shared" si="3"/>
        <v>Operating Surplus</v>
      </c>
      <c r="C42" s="77">
        <f ca="1">+C35-C37-C40</f>
        <v>-80000</v>
      </c>
      <c r="D42" s="77">
        <f ca="1">+D35-D37-D40</f>
        <v>12000</v>
      </c>
      <c r="E42" s="87">
        <f ca="1">+E35-E37-E40</f>
        <v>104000</v>
      </c>
      <c r="F42" s="77">
        <f ca="1">+F35-F37-F40</f>
        <v>196000</v>
      </c>
      <c r="G42" s="77">
        <f ca="1">+G35-G37-G40</f>
        <v>288000</v>
      </c>
      <c r="H42" s="60"/>
      <c r="I42" s="60"/>
      <c r="J42" s="60"/>
      <c r="K42" s="60"/>
    </row>
    <row r="43" spans="1:11" x14ac:dyDescent="0.2">
      <c r="A43" s="60"/>
      <c r="B43" s="118" t="str">
        <f t="shared" si="3"/>
        <v xml:space="preserve"> Surplus %</v>
      </c>
      <c r="C43" s="78" t="str">
        <f>+IF(C35=0,"N/A",C42/C35)</f>
        <v>N/A</v>
      </c>
      <c r="D43" s="78">
        <f ca="1">+IF(D35=0,"N/A",D42/D35)</f>
        <v>5.2173913043478258E-2</v>
      </c>
      <c r="E43" s="90">
        <f ca="1">+IF(E35=0,"N/A",E42/E35)</f>
        <v>0.22608695652173913</v>
      </c>
      <c r="F43" s="78">
        <f ca="1">+IF(F35=0,"N/A",F42/F35)</f>
        <v>0.28405797101449276</v>
      </c>
      <c r="G43" s="78">
        <f ca="1">+IF(G35=0,"N/A",G42/G35)</f>
        <v>0.31304347826086959</v>
      </c>
      <c r="H43" s="60"/>
      <c r="I43" s="60"/>
      <c r="J43" s="60"/>
      <c r="K43" s="60"/>
    </row>
    <row r="44" spans="1:11" x14ac:dyDescent="0.2">
      <c r="A44" s="60"/>
      <c r="B44" s="68" t="str">
        <f t="shared" si="3"/>
        <v>Breakeven Point Revenue</v>
      </c>
      <c r="C44" s="93">
        <f ca="1">+C40/(1-C38)</f>
        <v>200000</v>
      </c>
      <c r="D44" s="93">
        <f ca="1">+D40/(1-D38)</f>
        <v>200000</v>
      </c>
      <c r="E44" s="93">
        <f ca="1">+E40/(1-E38)</f>
        <v>200000</v>
      </c>
      <c r="F44" s="93">
        <f ca="1">+F40/(1-F38)</f>
        <v>200000</v>
      </c>
      <c r="G44" s="93">
        <f ca="1">+G40/(1-G38)</f>
        <v>200000</v>
      </c>
      <c r="H44" s="60"/>
      <c r="I44" s="60"/>
      <c r="J44" s="60"/>
      <c r="K44" s="60"/>
    </row>
    <row r="45" spans="1:11" x14ac:dyDescent="0.2">
      <c r="A45" s="60"/>
      <c r="B45" s="69" t="str">
        <f t="shared" si="3"/>
        <v>Breakeven Point Number of Sales</v>
      </c>
      <c r="C45" s="94">
        <f ca="1">+C44/C36</f>
        <v>6441.2238325281805</v>
      </c>
      <c r="D45" s="94">
        <f ca="1">+D44/D36</f>
        <v>6441.2238325281805</v>
      </c>
      <c r="E45" s="94">
        <f ca="1">+E44/E36</f>
        <v>6441.2238325281805</v>
      </c>
      <c r="F45" s="94">
        <f ca="1">+F44/F36</f>
        <v>6441.2238325281805</v>
      </c>
      <c r="G45" s="94">
        <f ca="1">+G44/G36</f>
        <v>6441.2238325281805</v>
      </c>
      <c r="H45" s="60"/>
      <c r="I45" s="60"/>
      <c r="J45" s="60"/>
      <c r="K45" s="60"/>
    </row>
    <row r="46" spans="1:11" x14ac:dyDescent="0.2">
      <c r="A46" s="60"/>
      <c r="B46" s="60"/>
      <c r="C46" s="60"/>
      <c r="D46" s="60"/>
      <c r="E46" s="60"/>
      <c r="F46" s="60"/>
      <c r="G46" s="60"/>
      <c r="H46" s="60"/>
      <c r="I46" s="60"/>
      <c r="J46" s="60"/>
      <c r="K46" s="60"/>
    </row>
    <row r="47" spans="1:11" x14ac:dyDescent="0.2">
      <c r="A47" s="60"/>
      <c r="B47" s="105" t="s">
        <v>54</v>
      </c>
      <c r="C47" s="119">
        <f ca="1">+ABS((E51-E6)/E6)</f>
        <v>0.21999999999999992</v>
      </c>
      <c r="D47" s="60"/>
      <c r="E47" s="60"/>
      <c r="F47" s="60"/>
      <c r="G47" s="60"/>
      <c r="H47" s="60"/>
      <c r="I47" s="60"/>
      <c r="J47" s="60"/>
      <c r="K47" s="60"/>
    </row>
    <row r="48" spans="1:11" x14ac:dyDescent="0.2">
      <c r="A48" s="60"/>
      <c r="B48" s="85"/>
      <c r="C48" s="86"/>
      <c r="D48" s="86"/>
      <c r="E48" s="104" t="s">
        <v>109</v>
      </c>
      <c r="F48" s="86"/>
      <c r="G48" s="86"/>
      <c r="H48" s="60"/>
      <c r="I48" s="60"/>
      <c r="J48" s="60"/>
      <c r="K48" s="60"/>
    </row>
    <row r="49" spans="1:11" x14ac:dyDescent="0.2">
      <c r="A49" s="60"/>
      <c r="B49" s="63" t="str">
        <f>+B19</f>
        <v>Number of Sales</v>
      </c>
      <c r="C49" s="76">
        <v>0</v>
      </c>
      <c r="D49" s="76">
        <f ca="1">+E49*0.5</f>
        <v>6543.2098765432083</v>
      </c>
      <c r="E49" s="89">
        <f ca="1">+H174</f>
        <v>13086.419753086417</v>
      </c>
      <c r="F49" s="76">
        <f ca="1">+E49*1.5</f>
        <v>19629.629629629624</v>
      </c>
      <c r="G49" s="76">
        <f ca="1">+E49*2</f>
        <v>26172.839506172833</v>
      </c>
      <c r="H49" s="60"/>
      <c r="I49" s="60"/>
      <c r="J49" s="60"/>
      <c r="K49" s="60"/>
    </row>
    <row r="50" spans="1:11" x14ac:dyDescent="0.2">
      <c r="A50" s="60"/>
      <c r="B50" s="68" t="str">
        <f t="shared" ref="B50:B60" si="6">+B20</f>
        <v>Business Revenue</v>
      </c>
      <c r="C50" s="87">
        <f ca="1">+C49*C51</f>
        <v>0</v>
      </c>
      <c r="D50" s="87">
        <f ca="1">+D49*D51</f>
        <v>215533.33333333326</v>
      </c>
      <c r="E50" s="87">
        <f ca="1">+E49*E51</f>
        <v>431066.66666666651</v>
      </c>
      <c r="F50" s="87">
        <f ca="1">+F49*F51</f>
        <v>646599.99999999977</v>
      </c>
      <c r="G50" s="87">
        <f ca="1">+G49*G51</f>
        <v>862133.33333333302</v>
      </c>
      <c r="H50" s="60"/>
      <c r="I50" s="60"/>
      <c r="J50" s="60"/>
      <c r="K50" s="60"/>
    </row>
    <row r="51" spans="1:11" x14ac:dyDescent="0.2">
      <c r="A51" s="60"/>
      <c r="B51" s="61" t="str">
        <f t="shared" si="6"/>
        <v>Unit Sales Price</v>
      </c>
      <c r="C51" s="87">
        <f ca="1">+$E51</f>
        <v>32.94</v>
      </c>
      <c r="D51" s="87">
        <f ca="1">+$E51</f>
        <v>32.94</v>
      </c>
      <c r="E51" s="87">
        <f ca="1">+G174</f>
        <v>32.94</v>
      </c>
      <c r="F51" s="87">
        <f ca="1">+$E51</f>
        <v>32.94</v>
      </c>
      <c r="G51" s="87">
        <f ca="1">+$E51</f>
        <v>32.94</v>
      </c>
      <c r="H51" s="60"/>
      <c r="I51" s="60"/>
      <c r="J51" s="60"/>
      <c r="K51" s="60"/>
    </row>
    <row r="52" spans="1:11" x14ac:dyDescent="0.2">
      <c r="A52" s="60"/>
      <c r="B52" s="68" t="str">
        <f>+B22</f>
        <v>Variable Costs</v>
      </c>
      <c r="C52" s="87">
        <f ca="1">+C53*C50</f>
        <v>0</v>
      </c>
      <c r="D52" s="87">
        <f ca="1">+D53*D50</f>
        <v>121899.99999999997</v>
      </c>
      <c r="E52" s="87">
        <f ca="1">+E54*E49</f>
        <v>243799.99999999994</v>
      </c>
      <c r="F52" s="87">
        <f ca="1">+F53*F50</f>
        <v>365699.99999999994</v>
      </c>
      <c r="G52" s="87">
        <f ca="1">+G53*G50</f>
        <v>487599.99999999988</v>
      </c>
      <c r="H52" s="60"/>
      <c r="I52" s="60"/>
      <c r="J52" s="60"/>
      <c r="K52" s="60"/>
    </row>
    <row r="53" spans="1:11" x14ac:dyDescent="0.2">
      <c r="A53" s="60"/>
      <c r="B53" s="61" t="str">
        <f t="shared" si="6"/>
        <v>Variable Cost %</v>
      </c>
      <c r="C53" s="88">
        <f t="shared" ref="C53:D55" ca="1" si="7">+$E53</f>
        <v>0.56557377049180335</v>
      </c>
      <c r="D53" s="88">
        <f t="shared" ca="1" si="7"/>
        <v>0.56557377049180335</v>
      </c>
      <c r="E53" s="88">
        <f ca="1">+E52/E50</f>
        <v>0.56557377049180335</v>
      </c>
      <c r="F53" s="88">
        <f t="shared" ref="F53:G55" ca="1" si="8">+$E53</f>
        <v>0.56557377049180335</v>
      </c>
      <c r="G53" s="88">
        <f t="shared" ca="1" si="8"/>
        <v>0.56557377049180335</v>
      </c>
      <c r="H53" s="60"/>
      <c r="I53" s="60"/>
      <c r="J53" s="60"/>
      <c r="K53" s="60"/>
    </row>
    <row r="54" spans="1:11" x14ac:dyDescent="0.2">
      <c r="A54" s="60"/>
      <c r="B54" s="61" t="str">
        <f t="shared" si="6"/>
        <v>Variable Costs per Unit</v>
      </c>
      <c r="C54" s="87">
        <f t="shared" ca="1" si="7"/>
        <v>18.63</v>
      </c>
      <c r="D54" s="87">
        <f t="shared" ca="1" si="7"/>
        <v>18.63</v>
      </c>
      <c r="E54" s="87">
        <f ca="1">+E39</f>
        <v>18.63</v>
      </c>
      <c r="F54" s="87">
        <f t="shared" ca="1" si="8"/>
        <v>18.63</v>
      </c>
      <c r="G54" s="87">
        <f t="shared" ca="1" si="8"/>
        <v>18.63</v>
      </c>
      <c r="H54" s="60"/>
      <c r="I54" s="60"/>
      <c r="J54" s="60"/>
      <c r="K54" s="60"/>
    </row>
    <row r="55" spans="1:11" x14ac:dyDescent="0.2">
      <c r="A55" s="60"/>
      <c r="B55" s="68" t="str">
        <f t="shared" si="6"/>
        <v>Fixed Costs</v>
      </c>
      <c r="C55" s="87">
        <f t="shared" si="7"/>
        <v>80000</v>
      </c>
      <c r="D55" s="87">
        <f t="shared" si="7"/>
        <v>80000</v>
      </c>
      <c r="E55" s="87">
        <f>IF(Input!$D$16=Input!$B$93,Input!$C$18,Input!$D$18)</f>
        <v>80000</v>
      </c>
      <c r="F55" s="87">
        <f t="shared" si="8"/>
        <v>80000</v>
      </c>
      <c r="G55" s="87">
        <f t="shared" si="8"/>
        <v>80000</v>
      </c>
      <c r="H55" s="60"/>
      <c r="I55" s="60"/>
      <c r="J55" s="60"/>
      <c r="K55" s="60"/>
    </row>
    <row r="56" spans="1:11" x14ac:dyDescent="0.2">
      <c r="A56" s="60"/>
      <c r="B56" s="68" t="str">
        <f t="shared" si="6"/>
        <v>Total Costs</v>
      </c>
      <c r="C56" s="87">
        <f ca="1">+C55+C52</f>
        <v>80000</v>
      </c>
      <c r="D56" s="87">
        <f ca="1">+D55+D52</f>
        <v>201899.99999999997</v>
      </c>
      <c r="E56" s="87">
        <f ca="1">+E55+E52</f>
        <v>323799.99999999994</v>
      </c>
      <c r="F56" s="87">
        <f ca="1">+F55+F52</f>
        <v>445699.99999999994</v>
      </c>
      <c r="G56" s="87">
        <f ca="1">+G55+G52</f>
        <v>567599.99999999988</v>
      </c>
      <c r="H56" s="60"/>
      <c r="I56" s="60"/>
      <c r="J56" s="60"/>
      <c r="K56" s="60"/>
    </row>
    <row r="57" spans="1:11" x14ac:dyDescent="0.2">
      <c r="A57" s="60"/>
      <c r="B57" s="68" t="str">
        <f t="shared" si="6"/>
        <v>Operating Surplus</v>
      </c>
      <c r="C57" s="77">
        <f ca="1">+C50-C52-C55</f>
        <v>-80000</v>
      </c>
      <c r="D57" s="77">
        <f ca="1">+D50-D52-D55</f>
        <v>13633.333333333285</v>
      </c>
      <c r="E57" s="87">
        <f ca="1">+E50-E52-E55</f>
        <v>107266.66666666657</v>
      </c>
      <c r="F57" s="77">
        <f ca="1">+F50-F52-F55</f>
        <v>200899.99999999983</v>
      </c>
      <c r="G57" s="77">
        <f ca="1">+G50-G52-G55</f>
        <v>294533.33333333314</v>
      </c>
      <c r="H57" s="60"/>
      <c r="I57" s="60"/>
      <c r="J57" s="60"/>
      <c r="K57" s="60"/>
    </row>
    <row r="58" spans="1:11" x14ac:dyDescent="0.2">
      <c r="A58" s="60"/>
      <c r="B58" s="118" t="str">
        <f t="shared" si="6"/>
        <v xml:space="preserve"> Surplus %</v>
      </c>
      <c r="C58" s="78" t="str">
        <f ca="1">+IF(C50=0,"N/A",C57/C50)</f>
        <v>N/A</v>
      </c>
      <c r="D58" s="78">
        <f ca="1">+IF(D50=0,"N/A",D57/D50)</f>
        <v>6.3253943705536456E-2</v>
      </c>
      <c r="E58" s="90">
        <f ca="1">+IF(E50=0,"N/A",E57/E50)</f>
        <v>0.24884008660686655</v>
      </c>
      <c r="F58" s="78">
        <f ca="1">+IF(F50=0,"N/A",F57/F50)</f>
        <v>0.31070213424064319</v>
      </c>
      <c r="G58" s="78">
        <f ca="1">+IF(G50=0,"N/A",G57/G50)</f>
        <v>0.34163315805753158</v>
      </c>
      <c r="H58" s="60"/>
      <c r="I58" s="60"/>
      <c r="J58" s="60"/>
      <c r="K58" s="60"/>
    </row>
    <row r="59" spans="1:11" x14ac:dyDescent="0.2">
      <c r="A59" s="60"/>
      <c r="B59" s="68" t="str">
        <f t="shared" si="6"/>
        <v>Breakeven Point Revenue</v>
      </c>
      <c r="C59" s="93">
        <f ca="1">+C55/(1-C53)</f>
        <v>184150.94339622644</v>
      </c>
      <c r="D59" s="93">
        <f ca="1">+D55/(1-D53)</f>
        <v>184150.94339622644</v>
      </c>
      <c r="E59" s="93">
        <f ca="1">+E55/(1-E53)</f>
        <v>184150.94339622644</v>
      </c>
      <c r="F59" s="93">
        <f ca="1">+F55/(1-F53)</f>
        <v>184150.94339622644</v>
      </c>
      <c r="G59" s="93">
        <f ca="1">+G55/(1-G53)</f>
        <v>184150.94339622644</v>
      </c>
      <c r="H59" s="60"/>
      <c r="I59" s="60"/>
      <c r="J59" s="60"/>
      <c r="K59" s="60"/>
    </row>
    <row r="60" spans="1:11" x14ac:dyDescent="0.2">
      <c r="A60" s="60"/>
      <c r="B60" s="69" t="str">
        <f t="shared" si="6"/>
        <v>Breakeven Point Number of Sales</v>
      </c>
      <c r="C60" s="94">
        <f ca="1">+C59/C51</f>
        <v>5590.4961565338936</v>
      </c>
      <c r="D60" s="94">
        <f ca="1">+D59/D51</f>
        <v>5590.4961565338936</v>
      </c>
      <c r="E60" s="94">
        <f ca="1">+E59/E51</f>
        <v>5590.4961565338936</v>
      </c>
      <c r="F60" s="94">
        <f ca="1">+F59/F51</f>
        <v>5590.4961565338936</v>
      </c>
      <c r="G60" s="94">
        <f ca="1">+G59/G51</f>
        <v>5590.4961565338936</v>
      </c>
      <c r="H60" s="60"/>
      <c r="I60" s="60"/>
      <c r="J60" s="60"/>
      <c r="K60" s="60"/>
    </row>
    <row r="61" spans="1:11" x14ac:dyDescent="0.2">
      <c r="A61" s="60"/>
      <c r="B61" s="60"/>
      <c r="C61" s="60"/>
      <c r="D61" s="60"/>
      <c r="E61" s="60"/>
      <c r="F61" s="60"/>
      <c r="G61" s="60"/>
      <c r="H61" s="60"/>
      <c r="I61" s="60"/>
      <c r="J61" s="60"/>
      <c r="K61" s="60"/>
    </row>
    <row r="62" spans="1:11" x14ac:dyDescent="0.2">
      <c r="A62" s="60"/>
      <c r="B62" s="60"/>
      <c r="C62" s="60"/>
      <c r="D62" s="60"/>
      <c r="E62" s="60"/>
      <c r="F62" s="60"/>
      <c r="G62" s="60"/>
      <c r="H62" s="60"/>
      <c r="I62" s="60"/>
      <c r="J62" s="60"/>
      <c r="K62" s="60"/>
    </row>
    <row r="63" spans="1:11" x14ac:dyDescent="0.2">
      <c r="A63" s="60"/>
      <c r="B63" s="184"/>
      <c r="C63" s="185" t="s">
        <v>83</v>
      </c>
      <c r="D63" s="186" t="s">
        <v>84</v>
      </c>
      <c r="E63" s="185" t="s">
        <v>85</v>
      </c>
      <c r="F63" s="60"/>
      <c r="G63" s="60"/>
      <c r="H63" s="60"/>
      <c r="I63" s="60"/>
      <c r="J63" s="60"/>
      <c r="K63" s="60"/>
    </row>
    <row r="64" spans="1:11" x14ac:dyDescent="0.2">
      <c r="A64" s="60"/>
      <c r="B64" s="187" t="str">
        <f>+B36</f>
        <v>Unit Sales Price</v>
      </c>
      <c r="C64" s="188">
        <f>+E21</f>
        <v>22.95</v>
      </c>
      <c r="D64" s="188">
        <f ca="1">+E6</f>
        <v>27</v>
      </c>
      <c r="E64" s="188">
        <f>+E36</f>
        <v>31.049999999999997</v>
      </c>
      <c r="F64" s="60"/>
      <c r="G64" s="60"/>
      <c r="H64" s="60"/>
      <c r="I64" s="60"/>
      <c r="J64" s="60"/>
      <c r="K64" s="60"/>
    </row>
    <row r="65" spans="1:11" x14ac:dyDescent="0.2">
      <c r="A65" s="60"/>
      <c r="B65" s="91" t="str">
        <f>+B34</f>
        <v>Number of Sales</v>
      </c>
      <c r="C65" s="93">
        <f ca="1">+E19</f>
        <v>23148.148148148146</v>
      </c>
      <c r="D65" s="93">
        <f ca="1">+E4</f>
        <v>18518.518518518518</v>
      </c>
      <c r="E65" s="93">
        <f ca="1">+E34</f>
        <v>14814.814814814816</v>
      </c>
      <c r="F65" s="60"/>
      <c r="G65" s="60"/>
      <c r="H65" s="60"/>
      <c r="I65" s="60"/>
      <c r="J65" s="60"/>
      <c r="K65" s="60"/>
    </row>
    <row r="66" spans="1:11" x14ac:dyDescent="0.2">
      <c r="A66" s="60"/>
      <c r="B66" s="91" t="str">
        <f>+B35</f>
        <v>Business Revenue</v>
      </c>
      <c r="C66" s="93">
        <f ca="1">+E20</f>
        <v>531249.99999999988</v>
      </c>
      <c r="D66" s="93">
        <f ca="1">+E5</f>
        <v>500000</v>
      </c>
      <c r="E66" s="93">
        <f ca="1">+E35</f>
        <v>460000</v>
      </c>
      <c r="F66" s="60"/>
      <c r="G66" s="60"/>
      <c r="H66" s="60"/>
      <c r="I66" s="60"/>
      <c r="J66" s="60"/>
      <c r="K66" s="60"/>
    </row>
    <row r="67" spans="1:11" x14ac:dyDescent="0.2">
      <c r="A67" s="60"/>
      <c r="B67" s="92" t="str">
        <f>+B42</f>
        <v>Operating Surplus</v>
      </c>
      <c r="C67" s="94">
        <f ca="1">+E27</f>
        <v>19999.999999999942</v>
      </c>
      <c r="D67" s="94">
        <f ca="1">+E12</f>
        <v>75000</v>
      </c>
      <c r="E67" s="94">
        <f ca="1">+E42</f>
        <v>104000</v>
      </c>
      <c r="F67" s="60"/>
      <c r="G67" s="60"/>
      <c r="H67" s="60"/>
      <c r="I67" s="60"/>
      <c r="J67" s="60"/>
      <c r="K67" s="60"/>
    </row>
    <row r="68" spans="1:11" x14ac:dyDescent="0.2">
      <c r="A68" s="60"/>
      <c r="B68" s="60"/>
      <c r="C68" s="60"/>
      <c r="D68" s="60"/>
      <c r="E68" s="60"/>
      <c r="F68" s="60"/>
      <c r="G68" s="60"/>
      <c r="H68" s="60"/>
      <c r="I68" s="60"/>
      <c r="J68" s="60"/>
      <c r="K68" s="60"/>
    </row>
    <row r="69" spans="1:11" x14ac:dyDescent="0.2">
      <c r="A69" s="60"/>
      <c r="B69" s="60"/>
      <c r="C69" s="60"/>
      <c r="D69" s="60"/>
      <c r="E69" s="60"/>
      <c r="F69" s="60"/>
      <c r="G69" s="60"/>
      <c r="H69" s="60"/>
      <c r="I69" s="60"/>
      <c r="J69" s="60"/>
      <c r="K69" s="60"/>
    </row>
    <row r="70" spans="1:11" x14ac:dyDescent="0.2">
      <c r="A70" s="60"/>
      <c r="B70" s="105" t="s">
        <v>52</v>
      </c>
      <c r="C70" s="189">
        <f ca="1">+((E19-E$4)/E$4)/((E21-E$6)/E$6)</f>
        <v>-1.6666666666666656</v>
      </c>
      <c r="D70" s="105"/>
      <c r="E70" s="105"/>
      <c r="F70" s="105"/>
      <c r="G70" s="105"/>
      <c r="H70" s="105"/>
      <c r="I70" s="60"/>
      <c r="J70" s="60"/>
      <c r="K70" s="60"/>
    </row>
    <row r="71" spans="1:11" x14ac:dyDescent="0.2">
      <c r="A71" s="60"/>
      <c r="B71" s="105" t="s">
        <v>53</v>
      </c>
      <c r="C71" s="189">
        <f ca="1">+((E34-E$4)/E$4)/((E36-E$6)/E$6)</f>
        <v>-1.3333333333333339</v>
      </c>
      <c r="D71" s="105"/>
      <c r="E71" s="105"/>
      <c r="F71" s="105"/>
      <c r="G71" s="105"/>
      <c r="H71" s="105"/>
      <c r="I71" s="60"/>
      <c r="J71" s="60"/>
      <c r="K71" s="60"/>
    </row>
    <row r="72" spans="1:11" ht="38.25" x14ac:dyDescent="0.2">
      <c r="A72" s="60"/>
      <c r="B72" s="190" t="s">
        <v>82</v>
      </c>
      <c r="C72" s="190" t="s">
        <v>82</v>
      </c>
      <c r="D72" s="191" t="str">
        <f>+B65</f>
        <v>Number of Sales</v>
      </c>
      <c r="E72" s="190" t="s">
        <v>68</v>
      </c>
      <c r="F72" s="190" t="s">
        <v>70</v>
      </c>
      <c r="G72" s="191" t="s">
        <v>54</v>
      </c>
      <c r="H72" s="191" t="s">
        <v>45</v>
      </c>
      <c r="I72" s="190" t="s">
        <v>68</v>
      </c>
      <c r="J72" s="190" t="s">
        <v>70</v>
      </c>
      <c r="K72" s="60"/>
    </row>
    <row r="73" spans="1:11" x14ac:dyDescent="0.2">
      <c r="A73" s="60"/>
      <c r="B73" s="119">
        <v>-0.5</v>
      </c>
      <c r="C73" s="60">
        <f ca="1">+$C$123*(1+B73)</f>
        <v>13.5</v>
      </c>
      <c r="D73" s="60">
        <f ca="1">(1+B73*C$70)*D$123</f>
        <v>33950.617283950611</v>
      </c>
      <c r="E73" s="60">
        <f ca="1">+D73*C73</f>
        <v>458333.33333333326</v>
      </c>
      <c r="F73" s="60">
        <f ca="1">+E73-(E$9*D73)-E$10</f>
        <v>-254166.66666666663</v>
      </c>
      <c r="G73" s="184" t="str">
        <f ca="1">IF($F73=$F$174,C73,"")</f>
        <v/>
      </c>
      <c r="H73" s="184" t="str">
        <f ca="1">IF($F73=$F$174,D73,"")</f>
        <v/>
      </c>
      <c r="I73" s="184" t="str">
        <f ca="1">IF($F73=$F$174,E73,"")</f>
        <v/>
      </c>
      <c r="J73" s="184" t="str">
        <f ca="1">IF($C73=$C$123,E73,"")</f>
        <v/>
      </c>
      <c r="K73" s="60"/>
    </row>
    <row r="74" spans="1:11" x14ac:dyDescent="0.2">
      <c r="A74" s="60"/>
      <c r="B74" s="119">
        <v>-0.49</v>
      </c>
      <c r="C74" s="60">
        <f t="shared" ref="C74:C137" ca="1" si="9">+$C$123*(1+B74)</f>
        <v>13.77</v>
      </c>
      <c r="D74" s="60">
        <f t="shared" ref="D74:D122" ca="1" si="10">(1+B74*C$70)*D$123</f>
        <v>33641.975308641959</v>
      </c>
      <c r="E74" s="60">
        <f t="shared" ref="E74:E137" ca="1" si="11">+D74*C74</f>
        <v>463249.99999999977</v>
      </c>
      <c r="F74" s="60">
        <f t="shared" ref="F74:F137" ca="1" si="12">+E74-(E$9*D74)-E$10</f>
        <v>-243499.99999999988</v>
      </c>
      <c r="G74" s="184" t="str">
        <f t="shared" ref="G74:G137" ca="1" si="13">IF($F74=$F$174,C74,"")</f>
        <v/>
      </c>
      <c r="H74" s="184" t="str">
        <f t="shared" ref="H74:H137" ca="1" si="14">IF($F74=$F$174,D74,"")</f>
        <v/>
      </c>
      <c r="I74" s="184" t="str">
        <f t="shared" ref="I74:I137" ca="1" si="15">IF($F74=$F$174,E74,"")</f>
        <v/>
      </c>
      <c r="J74" s="184" t="str">
        <f t="shared" ref="J74:J137" ca="1" si="16">IF($C74=$C$123,E74,"")</f>
        <v/>
      </c>
      <c r="K74" s="60"/>
    </row>
    <row r="75" spans="1:11" x14ac:dyDescent="0.2">
      <c r="A75" s="60"/>
      <c r="B75" s="119">
        <v>-0.48</v>
      </c>
      <c r="C75" s="60">
        <f t="shared" ca="1" si="9"/>
        <v>14.040000000000001</v>
      </c>
      <c r="D75" s="60">
        <f t="shared" ca="1" si="10"/>
        <v>33333.333333333321</v>
      </c>
      <c r="E75" s="60">
        <f t="shared" ca="1" si="11"/>
        <v>467999.99999999988</v>
      </c>
      <c r="F75" s="60">
        <f t="shared" ca="1" si="12"/>
        <v>-232999.99999999988</v>
      </c>
      <c r="G75" s="184" t="str">
        <f t="shared" ca="1" si="13"/>
        <v/>
      </c>
      <c r="H75" s="184" t="str">
        <f t="shared" ca="1" si="14"/>
        <v/>
      </c>
      <c r="I75" s="184" t="str">
        <f t="shared" ca="1" si="15"/>
        <v/>
      </c>
      <c r="J75" s="184" t="str">
        <f t="shared" ca="1" si="16"/>
        <v/>
      </c>
      <c r="K75" s="60"/>
    </row>
    <row r="76" spans="1:11" x14ac:dyDescent="0.2">
      <c r="A76" s="60"/>
      <c r="B76" s="119">
        <v>-0.47</v>
      </c>
      <c r="C76" s="60">
        <f t="shared" ca="1" si="9"/>
        <v>14.31</v>
      </c>
      <c r="D76" s="60">
        <f t="shared" ca="1" si="10"/>
        <v>33024.691358024684</v>
      </c>
      <c r="E76" s="60">
        <f t="shared" ca="1" si="11"/>
        <v>472583.33333333326</v>
      </c>
      <c r="F76" s="60">
        <f t="shared" ca="1" si="12"/>
        <v>-222666.66666666651</v>
      </c>
      <c r="G76" s="184" t="str">
        <f t="shared" ca="1" si="13"/>
        <v/>
      </c>
      <c r="H76" s="184" t="str">
        <f t="shared" ca="1" si="14"/>
        <v/>
      </c>
      <c r="I76" s="184" t="str">
        <f t="shared" ca="1" si="15"/>
        <v/>
      </c>
      <c r="J76" s="184" t="str">
        <f t="shared" ca="1" si="16"/>
        <v/>
      </c>
      <c r="K76" s="60"/>
    </row>
    <row r="77" spans="1:11" x14ac:dyDescent="0.2">
      <c r="A77" s="60"/>
      <c r="B77" s="119">
        <v>-0.46</v>
      </c>
      <c r="C77" s="60">
        <f t="shared" ca="1" si="9"/>
        <v>14.580000000000002</v>
      </c>
      <c r="D77" s="60">
        <f t="shared" ca="1" si="10"/>
        <v>32716.049382716039</v>
      </c>
      <c r="E77" s="60">
        <f t="shared" ca="1" si="11"/>
        <v>476999.99999999988</v>
      </c>
      <c r="F77" s="60">
        <f t="shared" ca="1" si="12"/>
        <v>-212499.99999999988</v>
      </c>
      <c r="G77" s="184" t="str">
        <f t="shared" ca="1" si="13"/>
        <v/>
      </c>
      <c r="H77" s="184" t="str">
        <f t="shared" ca="1" si="14"/>
        <v/>
      </c>
      <c r="I77" s="184" t="str">
        <f t="shared" ca="1" si="15"/>
        <v/>
      </c>
      <c r="J77" s="184" t="str">
        <f t="shared" ca="1" si="16"/>
        <v/>
      </c>
      <c r="K77" s="60"/>
    </row>
    <row r="78" spans="1:11" x14ac:dyDescent="0.2">
      <c r="A78" s="60"/>
      <c r="B78" s="119">
        <v>-0.45</v>
      </c>
      <c r="C78" s="60">
        <f t="shared" ca="1" si="9"/>
        <v>14.850000000000001</v>
      </c>
      <c r="D78" s="60">
        <f t="shared" ca="1" si="10"/>
        <v>32407.407407407398</v>
      </c>
      <c r="E78" s="60">
        <f t="shared" ca="1" si="11"/>
        <v>481249.99999999988</v>
      </c>
      <c r="F78" s="60">
        <f t="shared" ca="1" si="12"/>
        <v>-202499.99999999988</v>
      </c>
      <c r="G78" s="184" t="str">
        <f t="shared" ca="1" si="13"/>
        <v/>
      </c>
      <c r="H78" s="184" t="str">
        <f t="shared" ca="1" si="14"/>
        <v/>
      </c>
      <c r="I78" s="184" t="str">
        <f t="shared" ca="1" si="15"/>
        <v/>
      </c>
      <c r="J78" s="184" t="str">
        <f t="shared" ca="1" si="16"/>
        <v/>
      </c>
      <c r="K78" s="60"/>
    </row>
    <row r="79" spans="1:11" x14ac:dyDescent="0.2">
      <c r="A79" s="60"/>
      <c r="B79" s="119">
        <v>-0.44</v>
      </c>
      <c r="C79" s="60">
        <f t="shared" ca="1" si="9"/>
        <v>15.120000000000001</v>
      </c>
      <c r="D79" s="60">
        <f t="shared" ca="1" si="10"/>
        <v>32098.765432098757</v>
      </c>
      <c r="E79" s="60">
        <f t="shared" ca="1" si="11"/>
        <v>485333.33333333326</v>
      </c>
      <c r="F79" s="60">
        <f t="shared" ca="1" si="12"/>
        <v>-192666.66666666651</v>
      </c>
      <c r="G79" s="184" t="str">
        <f t="shared" ca="1" si="13"/>
        <v/>
      </c>
      <c r="H79" s="184" t="str">
        <f t="shared" ca="1" si="14"/>
        <v/>
      </c>
      <c r="I79" s="184" t="str">
        <f t="shared" ca="1" si="15"/>
        <v/>
      </c>
      <c r="J79" s="184" t="str">
        <f t="shared" ca="1" si="16"/>
        <v/>
      </c>
      <c r="K79" s="60"/>
    </row>
    <row r="80" spans="1:11" x14ac:dyDescent="0.2">
      <c r="A80" s="60"/>
      <c r="B80" s="119">
        <v>-0.43</v>
      </c>
      <c r="C80" s="60">
        <f t="shared" ca="1" si="9"/>
        <v>15.390000000000002</v>
      </c>
      <c r="D80" s="60">
        <f t="shared" ca="1" si="10"/>
        <v>31790.123456790116</v>
      </c>
      <c r="E80" s="60">
        <f t="shared" ca="1" si="11"/>
        <v>489249.99999999994</v>
      </c>
      <c r="F80" s="60">
        <f t="shared" ca="1" si="12"/>
        <v>-182999.99999999983</v>
      </c>
      <c r="G80" s="184" t="str">
        <f t="shared" ca="1" si="13"/>
        <v/>
      </c>
      <c r="H80" s="184" t="str">
        <f t="shared" ca="1" si="14"/>
        <v/>
      </c>
      <c r="I80" s="184" t="str">
        <f t="shared" ca="1" si="15"/>
        <v/>
      </c>
      <c r="J80" s="184" t="str">
        <f t="shared" ca="1" si="16"/>
        <v/>
      </c>
      <c r="K80" s="60"/>
    </row>
    <row r="81" spans="1:11" x14ac:dyDescent="0.2">
      <c r="A81" s="60"/>
      <c r="B81" s="119">
        <v>-0.42</v>
      </c>
      <c r="C81" s="60">
        <f t="shared" ca="1" si="9"/>
        <v>15.660000000000002</v>
      </c>
      <c r="D81" s="60">
        <f t="shared" ca="1" si="10"/>
        <v>31481.481481481471</v>
      </c>
      <c r="E81" s="60">
        <f t="shared" ca="1" si="11"/>
        <v>492999.99999999988</v>
      </c>
      <c r="F81" s="60">
        <f t="shared" ca="1" si="12"/>
        <v>-173499.99999999988</v>
      </c>
      <c r="G81" s="184" t="str">
        <f t="shared" ca="1" si="13"/>
        <v/>
      </c>
      <c r="H81" s="184" t="str">
        <f t="shared" ca="1" si="14"/>
        <v/>
      </c>
      <c r="I81" s="184" t="str">
        <f t="shared" ca="1" si="15"/>
        <v/>
      </c>
      <c r="J81" s="184" t="str">
        <f t="shared" ca="1" si="16"/>
        <v/>
      </c>
      <c r="K81" s="60"/>
    </row>
    <row r="82" spans="1:11" x14ac:dyDescent="0.2">
      <c r="A82" s="60"/>
      <c r="B82" s="119">
        <v>-0.41</v>
      </c>
      <c r="C82" s="60">
        <f t="shared" ca="1" si="9"/>
        <v>15.930000000000001</v>
      </c>
      <c r="D82" s="60">
        <f t="shared" ca="1" si="10"/>
        <v>31172.83950617283</v>
      </c>
      <c r="E82" s="60">
        <f t="shared" ca="1" si="11"/>
        <v>496583.3333333332</v>
      </c>
      <c r="F82" s="60">
        <f t="shared" ca="1" si="12"/>
        <v>-164166.66666666657</v>
      </c>
      <c r="G82" s="184" t="str">
        <f t="shared" ca="1" si="13"/>
        <v/>
      </c>
      <c r="H82" s="184" t="str">
        <f t="shared" ca="1" si="14"/>
        <v/>
      </c>
      <c r="I82" s="184" t="str">
        <f t="shared" ca="1" si="15"/>
        <v/>
      </c>
      <c r="J82" s="184" t="str">
        <f t="shared" ca="1" si="16"/>
        <v/>
      </c>
      <c r="K82" s="60"/>
    </row>
    <row r="83" spans="1:11" x14ac:dyDescent="0.2">
      <c r="A83" s="60"/>
      <c r="B83" s="119">
        <v>-0.4</v>
      </c>
      <c r="C83" s="60">
        <f t="shared" ca="1" si="9"/>
        <v>16.2</v>
      </c>
      <c r="D83" s="60">
        <f t="shared" ca="1" si="10"/>
        <v>30864.197530864189</v>
      </c>
      <c r="E83" s="60">
        <f t="shared" ca="1" si="11"/>
        <v>499999.99999999983</v>
      </c>
      <c r="F83" s="60">
        <f t="shared" ca="1" si="12"/>
        <v>-154999.99999999994</v>
      </c>
      <c r="G83" s="184" t="str">
        <f t="shared" ca="1" si="13"/>
        <v/>
      </c>
      <c r="H83" s="184" t="str">
        <f t="shared" ca="1" si="14"/>
        <v/>
      </c>
      <c r="I83" s="184" t="str">
        <f t="shared" ca="1" si="15"/>
        <v/>
      </c>
      <c r="J83" s="184" t="str">
        <f t="shared" ca="1" si="16"/>
        <v/>
      </c>
      <c r="K83" s="60"/>
    </row>
    <row r="84" spans="1:11" x14ac:dyDescent="0.2">
      <c r="A84" s="60"/>
      <c r="B84" s="119">
        <v>-0.39</v>
      </c>
      <c r="C84" s="60">
        <f t="shared" ca="1" si="9"/>
        <v>16.47</v>
      </c>
      <c r="D84" s="60">
        <f t="shared" ca="1" si="10"/>
        <v>30555.555555555544</v>
      </c>
      <c r="E84" s="60">
        <f t="shared" ca="1" si="11"/>
        <v>503249.99999999977</v>
      </c>
      <c r="F84" s="60">
        <f t="shared" ca="1" si="12"/>
        <v>-146000</v>
      </c>
      <c r="G84" s="184" t="str">
        <f t="shared" ca="1" si="13"/>
        <v/>
      </c>
      <c r="H84" s="184" t="str">
        <f t="shared" ca="1" si="14"/>
        <v/>
      </c>
      <c r="I84" s="184" t="str">
        <f t="shared" ca="1" si="15"/>
        <v/>
      </c>
      <c r="J84" s="184" t="str">
        <f t="shared" ca="1" si="16"/>
        <v/>
      </c>
      <c r="K84" s="60"/>
    </row>
    <row r="85" spans="1:11" x14ac:dyDescent="0.2">
      <c r="A85" s="60"/>
      <c r="B85" s="119">
        <v>-0.38</v>
      </c>
      <c r="C85" s="60">
        <f t="shared" ca="1" si="9"/>
        <v>16.739999999999998</v>
      </c>
      <c r="D85" s="60">
        <f t="shared" ca="1" si="10"/>
        <v>30246.913580246903</v>
      </c>
      <c r="E85" s="60">
        <f t="shared" ca="1" si="11"/>
        <v>506333.33333333308</v>
      </c>
      <c r="F85" s="60">
        <f t="shared" ca="1" si="12"/>
        <v>-137166.66666666669</v>
      </c>
      <c r="G85" s="184" t="str">
        <f t="shared" ca="1" si="13"/>
        <v/>
      </c>
      <c r="H85" s="184" t="str">
        <f t="shared" ca="1" si="14"/>
        <v/>
      </c>
      <c r="I85" s="184" t="str">
        <f t="shared" ca="1" si="15"/>
        <v/>
      </c>
      <c r="J85" s="184" t="str">
        <f t="shared" ca="1" si="16"/>
        <v/>
      </c>
      <c r="K85" s="60"/>
    </row>
    <row r="86" spans="1:11" x14ac:dyDescent="0.2">
      <c r="A86" s="60"/>
      <c r="B86" s="119">
        <v>-0.37</v>
      </c>
      <c r="C86" s="60">
        <f t="shared" ca="1" si="9"/>
        <v>17.010000000000002</v>
      </c>
      <c r="D86" s="60">
        <f t="shared" ca="1" si="10"/>
        <v>29938.271604938265</v>
      </c>
      <c r="E86" s="60">
        <f t="shared" ca="1" si="11"/>
        <v>509249.99999999994</v>
      </c>
      <c r="F86" s="60">
        <f t="shared" ca="1" si="12"/>
        <v>-128499.99999999994</v>
      </c>
      <c r="G86" s="184" t="str">
        <f t="shared" ca="1" si="13"/>
        <v/>
      </c>
      <c r="H86" s="184" t="str">
        <f t="shared" ca="1" si="14"/>
        <v/>
      </c>
      <c r="I86" s="184" t="str">
        <f t="shared" ca="1" si="15"/>
        <v/>
      </c>
      <c r="J86" s="184" t="str">
        <f t="shared" ca="1" si="16"/>
        <v/>
      </c>
      <c r="K86" s="60"/>
    </row>
    <row r="87" spans="1:11" x14ac:dyDescent="0.2">
      <c r="A87" s="60"/>
      <c r="B87" s="119">
        <v>-0.36</v>
      </c>
      <c r="C87" s="60">
        <f t="shared" ca="1" si="9"/>
        <v>17.28</v>
      </c>
      <c r="D87" s="60">
        <f t="shared" ca="1" si="10"/>
        <v>29629.629629629624</v>
      </c>
      <c r="E87" s="60">
        <f t="shared" ca="1" si="11"/>
        <v>511999.99999999994</v>
      </c>
      <c r="F87" s="60">
        <f t="shared" ca="1" si="12"/>
        <v>-119999.99999999994</v>
      </c>
      <c r="G87" s="184" t="str">
        <f t="shared" ca="1" si="13"/>
        <v/>
      </c>
      <c r="H87" s="184" t="str">
        <f t="shared" ca="1" si="14"/>
        <v/>
      </c>
      <c r="I87" s="184" t="str">
        <f t="shared" ca="1" si="15"/>
        <v/>
      </c>
      <c r="J87" s="184" t="str">
        <f t="shared" ca="1" si="16"/>
        <v/>
      </c>
      <c r="K87" s="60"/>
    </row>
    <row r="88" spans="1:11" x14ac:dyDescent="0.2">
      <c r="A88" s="60"/>
      <c r="B88" s="119">
        <v>-0.35</v>
      </c>
      <c r="C88" s="60">
        <f t="shared" ca="1" si="9"/>
        <v>17.55</v>
      </c>
      <c r="D88" s="60">
        <f t="shared" ca="1" si="10"/>
        <v>29320.987654320983</v>
      </c>
      <c r="E88" s="60">
        <f t="shared" ca="1" si="11"/>
        <v>514583.33333333326</v>
      </c>
      <c r="F88" s="60">
        <f t="shared" ca="1" si="12"/>
        <v>-111666.66666666663</v>
      </c>
      <c r="G88" s="184" t="str">
        <f t="shared" ca="1" si="13"/>
        <v/>
      </c>
      <c r="H88" s="184" t="str">
        <f t="shared" ca="1" si="14"/>
        <v/>
      </c>
      <c r="I88" s="184" t="str">
        <f t="shared" ca="1" si="15"/>
        <v/>
      </c>
      <c r="J88" s="184" t="str">
        <f t="shared" ca="1" si="16"/>
        <v/>
      </c>
      <c r="K88" s="60"/>
    </row>
    <row r="89" spans="1:11" x14ac:dyDescent="0.2">
      <c r="A89" s="60"/>
      <c r="B89" s="119">
        <v>-0.34</v>
      </c>
      <c r="C89" s="60">
        <f t="shared" ca="1" si="9"/>
        <v>17.819999999999997</v>
      </c>
      <c r="D89" s="60">
        <f t="shared" ca="1" si="10"/>
        <v>29012.345679012342</v>
      </c>
      <c r="E89" s="60">
        <f t="shared" ca="1" si="11"/>
        <v>516999.99999999983</v>
      </c>
      <c r="F89" s="60">
        <f t="shared" ca="1" si="12"/>
        <v>-103500.00000000006</v>
      </c>
      <c r="G89" s="184" t="str">
        <f t="shared" ca="1" si="13"/>
        <v/>
      </c>
      <c r="H89" s="184" t="str">
        <f t="shared" ca="1" si="14"/>
        <v/>
      </c>
      <c r="I89" s="184" t="str">
        <f t="shared" ca="1" si="15"/>
        <v/>
      </c>
      <c r="J89" s="184" t="str">
        <f t="shared" ca="1" si="16"/>
        <v/>
      </c>
      <c r="K89" s="60"/>
    </row>
    <row r="90" spans="1:11" x14ac:dyDescent="0.2">
      <c r="A90" s="60"/>
      <c r="B90" s="119">
        <v>-0.33</v>
      </c>
      <c r="C90" s="60">
        <f t="shared" ca="1" si="9"/>
        <v>18.089999999999996</v>
      </c>
      <c r="D90" s="60">
        <f t="shared" ca="1" si="10"/>
        <v>28703.703703703701</v>
      </c>
      <c r="E90" s="60">
        <f t="shared" ca="1" si="11"/>
        <v>519249.99999999983</v>
      </c>
      <c r="F90" s="60">
        <f t="shared" ca="1" si="12"/>
        <v>-95500.000000000058</v>
      </c>
      <c r="G90" s="184" t="str">
        <f t="shared" ca="1" si="13"/>
        <v/>
      </c>
      <c r="H90" s="184" t="str">
        <f t="shared" ca="1" si="14"/>
        <v/>
      </c>
      <c r="I90" s="184" t="str">
        <f t="shared" ca="1" si="15"/>
        <v/>
      </c>
      <c r="J90" s="184" t="str">
        <f t="shared" ca="1" si="16"/>
        <v/>
      </c>
      <c r="K90" s="60"/>
    </row>
    <row r="91" spans="1:11" x14ac:dyDescent="0.2">
      <c r="A91" s="60"/>
      <c r="B91" s="119">
        <v>-0.32</v>
      </c>
      <c r="C91" s="60">
        <f t="shared" ca="1" si="9"/>
        <v>18.36</v>
      </c>
      <c r="D91" s="60">
        <f t="shared" ca="1" si="10"/>
        <v>28395.061728395056</v>
      </c>
      <c r="E91" s="60">
        <f t="shared" ca="1" si="11"/>
        <v>521333.3333333332</v>
      </c>
      <c r="F91" s="60">
        <f t="shared" ca="1" si="12"/>
        <v>-87666.666666666686</v>
      </c>
      <c r="G91" s="184" t="str">
        <f t="shared" ca="1" si="13"/>
        <v/>
      </c>
      <c r="H91" s="184" t="str">
        <f t="shared" ca="1" si="14"/>
        <v/>
      </c>
      <c r="I91" s="184" t="str">
        <f t="shared" ca="1" si="15"/>
        <v/>
      </c>
      <c r="J91" s="184" t="str">
        <f t="shared" ca="1" si="16"/>
        <v/>
      </c>
      <c r="K91" s="60"/>
    </row>
    <row r="92" spans="1:11" x14ac:dyDescent="0.2">
      <c r="A92" s="60"/>
      <c r="B92" s="119">
        <v>-0.31</v>
      </c>
      <c r="C92" s="60">
        <f t="shared" ca="1" si="9"/>
        <v>18.63</v>
      </c>
      <c r="D92" s="60">
        <f t="shared" ca="1" si="10"/>
        <v>28086.419753086415</v>
      </c>
      <c r="E92" s="60">
        <f t="shared" ca="1" si="11"/>
        <v>523249.99999999988</v>
      </c>
      <c r="F92" s="60">
        <f t="shared" ca="1" si="12"/>
        <v>-80000</v>
      </c>
      <c r="G92" s="184" t="str">
        <f t="shared" ca="1" si="13"/>
        <v/>
      </c>
      <c r="H92" s="184" t="str">
        <f t="shared" ca="1" si="14"/>
        <v/>
      </c>
      <c r="I92" s="184" t="str">
        <f t="shared" ca="1" si="15"/>
        <v/>
      </c>
      <c r="J92" s="184" t="str">
        <f t="shared" ca="1" si="16"/>
        <v/>
      </c>
      <c r="K92" s="60"/>
    </row>
    <row r="93" spans="1:11" x14ac:dyDescent="0.2">
      <c r="A93" s="60"/>
      <c r="B93" s="119">
        <v>-0.3</v>
      </c>
      <c r="C93" s="60">
        <f t="shared" ca="1" si="9"/>
        <v>18.899999999999999</v>
      </c>
      <c r="D93" s="60">
        <f t="shared" ca="1" si="10"/>
        <v>27777.77777777777</v>
      </c>
      <c r="E93" s="60">
        <f t="shared" ca="1" si="11"/>
        <v>524999.99999999977</v>
      </c>
      <c r="F93" s="60">
        <f t="shared" ca="1" si="12"/>
        <v>-72500.000000000058</v>
      </c>
      <c r="G93" s="184" t="str">
        <f t="shared" ca="1" si="13"/>
        <v/>
      </c>
      <c r="H93" s="184" t="str">
        <f t="shared" ca="1" si="14"/>
        <v/>
      </c>
      <c r="I93" s="184" t="str">
        <f t="shared" ca="1" si="15"/>
        <v/>
      </c>
      <c r="J93" s="184" t="str">
        <f t="shared" ca="1" si="16"/>
        <v/>
      </c>
      <c r="K93" s="60"/>
    </row>
    <row r="94" spans="1:11" x14ac:dyDescent="0.2">
      <c r="A94" s="60"/>
      <c r="B94" s="119">
        <v>-0.28999999999999998</v>
      </c>
      <c r="C94" s="60">
        <f t="shared" ca="1" si="9"/>
        <v>19.169999999999998</v>
      </c>
      <c r="D94" s="60">
        <f t="shared" ca="1" si="10"/>
        <v>27469.135802469129</v>
      </c>
      <c r="E94" s="60">
        <f t="shared" ca="1" si="11"/>
        <v>526583.33333333314</v>
      </c>
      <c r="F94" s="60">
        <f t="shared" ca="1" si="12"/>
        <v>-65166.666666666686</v>
      </c>
      <c r="G94" s="184" t="str">
        <f t="shared" ca="1" si="13"/>
        <v/>
      </c>
      <c r="H94" s="184" t="str">
        <f t="shared" ca="1" si="14"/>
        <v/>
      </c>
      <c r="I94" s="184" t="str">
        <f t="shared" ca="1" si="15"/>
        <v/>
      </c>
      <c r="J94" s="184" t="str">
        <f t="shared" ca="1" si="16"/>
        <v/>
      </c>
      <c r="K94" s="60"/>
    </row>
    <row r="95" spans="1:11" x14ac:dyDescent="0.2">
      <c r="A95" s="60"/>
      <c r="B95" s="119">
        <v>-0.28000000000000003</v>
      </c>
      <c r="C95" s="60">
        <f t="shared" ca="1" si="9"/>
        <v>19.439999999999998</v>
      </c>
      <c r="D95" s="60">
        <f t="shared" ca="1" si="10"/>
        <v>27160.493827160488</v>
      </c>
      <c r="E95" s="60">
        <f t="shared" ca="1" si="11"/>
        <v>527999.99999999977</v>
      </c>
      <c r="F95" s="60">
        <f t="shared" ca="1" si="12"/>
        <v>-58000.000000000116</v>
      </c>
      <c r="G95" s="184" t="str">
        <f t="shared" ca="1" si="13"/>
        <v/>
      </c>
      <c r="H95" s="184" t="str">
        <f t="shared" ca="1" si="14"/>
        <v/>
      </c>
      <c r="I95" s="184" t="str">
        <f t="shared" ca="1" si="15"/>
        <v/>
      </c>
      <c r="J95" s="184" t="str">
        <f t="shared" ca="1" si="16"/>
        <v/>
      </c>
      <c r="K95" s="60"/>
    </row>
    <row r="96" spans="1:11" x14ac:dyDescent="0.2">
      <c r="A96" s="60"/>
      <c r="B96" s="119">
        <v>-0.27</v>
      </c>
      <c r="C96" s="60">
        <f t="shared" ca="1" si="9"/>
        <v>19.71</v>
      </c>
      <c r="D96" s="60">
        <f t="shared" ca="1" si="10"/>
        <v>26851.851851851847</v>
      </c>
      <c r="E96" s="60">
        <f t="shared" ca="1" si="11"/>
        <v>529249.99999999988</v>
      </c>
      <c r="F96" s="60">
        <f t="shared" ca="1" si="12"/>
        <v>-51000</v>
      </c>
      <c r="G96" s="184" t="str">
        <f t="shared" ca="1" si="13"/>
        <v/>
      </c>
      <c r="H96" s="184" t="str">
        <f t="shared" ca="1" si="14"/>
        <v/>
      </c>
      <c r="I96" s="184" t="str">
        <f t="shared" ca="1" si="15"/>
        <v/>
      </c>
      <c r="J96" s="184" t="str">
        <f t="shared" ca="1" si="16"/>
        <v/>
      </c>
      <c r="K96" s="60"/>
    </row>
    <row r="97" spans="1:11" x14ac:dyDescent="0.2">
      <c r="A97" s="60"/>
      <c r="B97" s="119">
        <v>-0.26</v>
      </c>
      <c r="C97" s="60">
        <f t="shared" ca="1" si="9"/>
        <v>19.98</v>
      </c>
      <c r="D97" s="60">
        <f t="shared" ca="1" si="10"/>
        <v>26543.209876543206</v>
      </c>
      <c r="E97" s="60">
        <f t="shared" ca="1" si="11"/>
        <v>530333.33333333326</v>
      </c>
      <c r="F97" s="60">
        <f t="shared" ca="1" si="12"/>
        <v>-44166.666666666628</v>
      </c>
      <c r="G97" s="184" t="str">
        <f t="shared" ca="1" si="13"/>
        <v/>
      </c>
      <c r="H97" s="184" t="str">
        <f t="shared" ca="1" si="14"/>
        <v/>
      </c>
      <c r="I97" s="184" t="str">
        <f t="shared" ca="1" si="15"/>
        <v/>
      </c>
      <c r="J97" s="184" t="str">
        <f t="shared" ca="1" si="16"/>
        <v/>
      </c>
      <c r="K97" s="60"/>
    </row>
    <row r="98" spans="1:11" x14ac:dyDescent="0.2">
      <c r="A98" s="60"/>
      <c r="B98" s="119">
        <v>-0.25</v>
      </c>
      <c r="C98" s="60">
        <f t="shared" ca="1" si="9"/>
        <v>20.25</v>
      </c>
      <c r="D98" s="60">
        <f t="shared" ca="1" si="10"/>
        <v>26234.567901234564</v>
      </c>
      <c r="E98" s="60">
        <f t="shared" ca="1" si="11"/>
        <v>531249.99999999988</v>
      </c>
      <c r="F98" s="60">
        <f t="shared" ca="1" si="12"/>
        <v>-37500</v>
      </c>
      <c r="G98" s="184" t="str">
        <f t="shared" ca="1" si="13"/>
        <v/>
      </c>
      <c r="H98" s="184" t="str">
        <f t="shared" ca="1" si="14"/>
        <v/>
      </c>
      <c r="I98" s="184" t="str">
        <f t="shared" ca="1" si="15"/>
        <v/>
      </c>
      <c r="J98" s="184" t="str">
        <f t="shared" ca="1" si="16"/>
        <v/>
      </c>
      <c r="K98" s="60"/>
    </row>
    <row r="99" spans="1:11" x14ac:dyDescent="0.2">
      <c r="A99" s="60"/>
      <c r="B99" s="119">
        <v>-0.24</v>
      </c>
      <c r="C99" s="60">
        <f t="shared" ca="1" si="9"/>
        <v>20.52</v>
      </c>
      <c r="D99" s="60">
        <f t="shared" ca="1" si="10"/>
        <v>25925.92592592592</v>
      </c>
      <c r="E99" s="60">
        <f t="shared" ca="1" si="11"/>
        <v>531999.99999999988</v>
      </c>
      <c r="F99" s="60">
        <f t="shared" ca="1" si="12"/>
        <v>-31000</v>
      </c>
      <c r="G99" s="184" t="str">
        <f t="shared" ca="1" si="13"/>
        <v/>
      </c>
      <c r="H99" s="184" t="str">
        <f t="shared" ca="1" si="14"/>
        <v/>
      </c>
      <c r="I99" s="184" t="str">
        <f t="shared" ca="1" si="15"/>
        <v/>
      </c>
      <c r="J99" s="184" t="str">
        <f t="shared" ca="1" si="16"/>
        <v/>
      </c>
      <c r="K99" s="60"/>
    </row>
    <row r="100" spans="1:11" x14ac:dyDescent="0.2">
      <c r="A100" s="60"/>
      <c r="B100" s="119">
        <v>-0.23</v>
      </c>
      <c r="C100" s="60">
        <f t="shared" ca="1" si="9"/>
        <v>20.79</v>
      </c>
      <c r="D100" s="60">
        <f t="shared" ca="1" si="10"/>
        <v>25617.283950617279</v>
      </c>
      <c r="E100" s="60">
        <f t="shared" ca="1" si="11"/>
        <v>532583.33333333326</v>
      </c>
      <c r="F100" s="60">
        <f t="shared" ca="1" si="12"/>
        <v>-24666.666666666628</v>
      </c>
      <c r="G100" s="184" t="str">
        <f t="shared" ca="1" si="13"/>
        <v/>
      </c>
      <c r="H100" s="184" t="str">
        <f t="shared" ca="1" si="14"/>
        <v/>
      </c>
      <c r="I100" s="184" t="str">
        <f t="shared" ca="1" si="15"/>
        <v/>
      </c>
      <c r="J100" s="184" t="str">
        <f t="shared" ca="1" si="16"/>
        <v/>
      </c>
      <c r="K100" s="60"/>
    </row>
    <row r="101" spans="1:11" x14ac:dyDescent="0.2">
      <c r="A101" s="60"/>
      <c r="B101" s="119">
        <v>-0.22</v>
      </c>
      <c r="C101" s="60">
        <f t="shared" ca="1" si="9"/>
        <v>21.060000000000002</v>
      </c>
      <c r="D101" s="60">
        <f t="shared" ca="1" si="10"/>
        <v>25308.641975308637</v>
      </c>
      <c r="E101" s="60">
        <f t="shared" ca="1" si="11"/>
        <v>533000</v>
      </c>
      <c r="F101" s="60">
        <f t="shared" ca="1" si="12"/>
        <v>-18499.999999999884</v>
      </c>
      <c r="G101" s="184" t="str">
        <f t="shared" ca="1" si="13"/>
        <v/>
      </c>
      <c r="H101" s="184" t="str">
        <f t="shared" ca="1" si="14"/>
        <v/>
      </c>
      <c r="I101" s="184" t="str">
        <f t="shared" ca="1" si="15"/>
        <v/>
      </c>
      <c r="J101" s="184" t="str">
        <f t="shared" ca="1" si="16"/>
        <v/>
      </c>
      <c r="K101" s="60"/>
    </row>
    <row r="102" spans="1:11" x14ac:dyDescent="0.2">
      <c r="A102" s="60"/>
      <c r="B102" s="119">
        <v>-0.21</v>
      </c>
      <c r="C102" s="60">
        <f t="shared" ca="1" si="9"/>
        <v>21.330000000000002</v>
      </c>
      <c r="D102" s="60">
        <f t="shared" ca="1" si="10"/>
        <v>24999.999999999993</v>
      </c>
      <c r="E102" s="60">
        <f t="shared" ca="1" si="11"/>
        <v>533249.99999999988</v>
      </c>
      <c r="F102" s="60">
        <f t="shared" ca="1" si="12"/>
        <v>-12499.999999999942</v>
      </c>
      <c r="G102" s="184" t="str">
        <f t="shared" ca="1" si="13"/>
        <v/>
      </c>
      <c r="H102" s="184" t="str">
        <f t="shared" ca="1" si="14"/>
        <v/>
      </c>
      <c r="I102" s="184" t="str">
        <f t="shared" ca="1" si="15"/>
        <v/>
      </c>
      <c r="J102" s="184" t="str">
        <f t="shared" ca="1" si="16"/>
        <v/>
      </c>
      <c r="K102" s="60"/>
    </row>
    <row r="103" spans="1:11" x14ac:dyDescent="0.2">
      <c r="A103" s="60"/>
      <c r="B103" s="119">
        <v>-0.2</v>
      </c>
      <c r="C103" s="60">
        <f t="shared" ca="1" si="9"/>
        <v>21.6</v>
      </c>
      <c r="D103" s="60">
        <f t="shared" ca="1" si="10"/>
        <v>24691.358024691352</v>
      </c>
      <c r="E103" s="60">
        <f t="shared" ca="1" si="11"/>
        <v>533333.33333333326</v>
      </c>
      <c r="F103" s="60">
        <f t="shared" ca="1" si="12"/>
        <v>-6666.6666666666279</v>
      </c>
      <c r="G103" s="184" t="str">
        <f t="shared" ca="1" si="13"/>
        <v/>
      </c>
      <c r="H103" s="184" t="str">
        <f t="shared" ca="1" si="14"/>
        <v/>
      </c>
      <c r="I103" s="184" t="str">
        <f t="shared" ca="1" si="15"/>
        <v/>
      </c>
      <c r="J103" s="184" t="str">
        <f t="shared" ca="1" si="16"/>
        <v/>
      </c>
      <c r="K103" s="60"/>
    </row>
    <row r="104" spans="1:11" x14ac:dyDescent="0.2">
      <c r="A104" s="60"/>
      <c r="B104" s="119">
        <v>-0.19</v>
      </c>
      <c r="C104" s="60">
        <f t="shared" ca="1" si="9"/>
        <v>21.87</v>
      </c>
      <c r="D104" s="60">
        <f t="shared" ca="1" si="10"/>
        <v>24382.71604938271</v>
      </c>
      <c r="E104" s="60">
        <f t="shared" ca="1" si="11"/>
        <v>533249.99999999988</v>
      </c>
      <c r="F104" s="60">
        <f t="shared" ca="1" si="12"/>
        <v>-1000</v>
      </c>
      <c r="G104" s="184" t="str">
        <f t="shared" ca="1" si="13"/>
        <v/>
      </c>
      <c r="H104" s="184" t="str">
        <f t="shared" ca="1" si="14"/>
        <v/>
      </c>
      <c r="I104" s="184" t="str">
        <f t="shared" ca="1" si="15"/>
        <v/>
      </c>
      <c r="J104" s="184" t="str">
        <f t="shared" ca="1" si="16"/>
        <v/>
      </c>
      <c r="K104" s="60"/>
    </row>
    <row r="105" spans="1:11" x14ac:dyDescent="0.2">
      <c r="A105" s="60"/>
      <c r="B105" s="119">
        <v>-0.18</v>
      </c>
      <c r="C105" s="60">
        <f t="shared" ca="1" si="9"/>
        <v>22.14</v>
      </c>
      <c r="D105" s="60">
        <f t="shared" ca="1" si="10"/>
        <v>24074.074074074069</v>
      </c>
      <c r="E105" s="60">
        <f t="shared" ca="1" si="11"/>
        <v>532999.99999999988</v>
      </c>
      <c r="F105" s="60">
        <f t="shared" ca="1" si="12"/>
        <v>4500</v>
      </c>
      <c r="G105" s="184" t="str">
        <f t="shared" ca="1" si="13"/>
        <v/>
      </c>
      <c r="H105" s="184" t="str">
        <f t="shared" ca="1" si="14"/>
        <v/>
      </c>
      <c r="I105" s="184" t="str">
        <f t="shared" ca="1" si="15"/>
        <v/>
      </c>
      <c r="J105" s="184" t="str">
        <f t="shared" ca="1" si="16"/>
        <v/>
      </c>
      <c r="K105" s="60"/>
    </row>
    <row r="106" spans="1:11" x14ac:dyDescent="0.2">
      <c r="A106" s="60"/>
      <c r="B106" s="119">
        <v>-0.17</v>
      </c>
      <c r="C106" s="60">
        <f t="shared" ca="1" si="9"/>
        <v>22.41</v>
      </c>
      <c r="D106" s="60">
        <f t="shared" ca="1" si="10"/>
        <v>23765.432098765428</v>
      </c>
      <c r="E106" s="60">
        <f t="shared" ca="1" si="11"/>
        <v>532583.33333333326</v>
      </c>
      <c r="F106" s="60">
        <f t="shared" ca="1" si="12"/>
        <v>9833.3333333333721</v>
      </c>
      <c r="G106" s="184" t="str">
        <f t="shared" ca="1" si="13"/>
        <v/>
      </c>
      <c r="H106" s="184" t="str">
        <f t="shared" ca="1" si="14"/>
        <v/>
      </c>
      <c r="I106" s="184" t="str">
        <f t="shared" ca="1" si="15"/>
        <v/>
      </c>
      <c r="J106" s="184" t="str">
        <f t="shared" ca="1" si="16"/>
        <v/>
      </c>
      <c r="K106" s="60"/>
    </row>
    <row r="107" spans="1:11" x14ac:dyDescent="0.2">
      <c r="A107" s="60"/>
      <c r="B107" s="119">
        <v>-0.16</v>
      </c>
      <c r="C107" s="60">
        <f t="shared" ca="1" si="9"/>
        <v>22.68</v>
      </c>
      <c r="D107" s="60">
        <f t="shared" ca="1" si="10"/>
        <v>23456.790123456787</v>
      </c>
      <c r="E107" s="60">
        <f t="shared" ca="1" si="11"/>
        <v>531999.99999999988</v>
      </c>
      <c r="F107" s="60">
        <f t="shared" ca="1" si="12"/>
        <v>14999.999999999942</v>
      </c>
      <c r="G107" s="184" t="str">
        <f t="shared" ca="1" si="13"/>
        <v/>
      </c>
      <c r="H107" s="184" t="str">
        <f t="shared" ca="1" si="14"/>
        <v/>
      </c>
      <c r="I107" s="184" t="str">
        <f t="shared" ca="1" si="15"/>
        <v/>
      </c>
      <c r="J107" s="184" t="str">
        <f t="shared" ca="1" si="16"/>
        <v/>
      </c>
      <c r="K107" s="60"/>
    </row>
    <row r="108" spans="1:11" x14ac:dyDescent="0.2">
      <c r="A108" s="60"/>
      <c r="B108" s="119">
        <v>-0.15</v>
      </c>
      <c r="C108" s="60">
        <f t="shared" ca="1" si="9"/>
        <v>22.95</v>
      </c>
      <c r="D108" s="60">
        <f t="shared" ca="1" si="10"/>
        <v>23148.148148148142</v>
      </c>
      <c r="E108" s="60">
        <f t="shared" ca="1" si="11"/>
        <v>531249.99999999988</v>
      </c>
      <c r="F108" s="60">
        <f t="shared" ca="1" si="12"/>
        <v>20000</v>
      </c>
      <c r="G108" s="184" t="str">
        <f t="shared" ca="1" si="13"/>
        <v/>
      </c>
      <c r="H108" s="184" t="str">
        <f t="shared" ca="1" si="14"/>
        <v/>
      </c>
      <c r="I108" s="184" t="str">
        <f t="shared" ca="1" si="15"/>
        <v/>
      </c>
      <c r="J108" s="184" t="str">
        <f t="shared" ca="1" si="16"/>
        <v/>
      </c>
      <c r="K108" s="60"/>
    </row>
    <row r="109" spans="1:11" x14ac:dyDescent="0.2">
      <c r="A109" s="60"/>
      <c r="B109" s="119">
        <v>-0.14000000000000001</v>
      </c>
      <c r="C109" s="60">
        <f t="shared" ca="1" si="9"/>
        <v>23.22</v>
      </c>
      <c r="D109" s="60">
        <f t="shared" ca="1" si="10"/>
        <v>22839.506172839501</v>
      </c>
      <c r="E109" s="60">
        <f t="shared" ca="1" si="11"/>
        <v>530333.33333333314</v>
      </c>
      <c r="F109" s="60">
        <f t="shared" ca="1" si="12"/>
        <v>24833.333333333256</v>
      </c>
      <c r="G109" s="184" t="str">
        <f t="shared" ca="1" si="13"/>
        <v/>
      </c>
      <c r="H109" s="184" t="str">
        <f t="shared" ca="1" si="14"/>
        <v/>
      </c>
      <c r="I109" s="184" t="str">
        <f t="shared" ca="1" si="15"/>
        <v/>
      </c>
      <c r="J109" s="184" t="str">
        <f t="shared" ca="1" si="16"/>
        <v/>
      </c>
      <c r="K109" s="60"/>
    </row>
    <row r="110" spans="1:11" x14ac:dyDescent="0.2">
      <c r="A110" s="60"/>
      <c r="B110" s="119">
        <v>-0.13</v>
      </c>
      <c r="C110" s="60">
        <f t="shared" ca="1" si="9"/>
        <v>23.49</v>
      </c>
      <c r="D110" s="60">
        <f t="shared" ca="1" si="10"/>
        <v>22530.864197530864</v>
      </c>
      <c r="E110" s="60">
        <f t="shared" ca="1" si="11"/>
        <v>529250</v>
      </c>
      <c r="F110" s="60">
        <f t="shared" ca="1" si="12"/>
        <v>29500.000000000058</v>
      </c>
      <c r="G110" s="184" t="str">
        <f t="shared" ca="1" si="13"/>
        <v/>
      </c>
      <c r="H110" s="184" t="str">
        <f t="shared" ca="1" si="14"/>
        <v/>
      </c>
      <c r="I110" s="184" t="str">
        <f t="shared" ca="1" si="15"/>
        <v/>
      </c>
      <c r="J110" s="184" t="str">
        <f t="shared" ca="1" si="16"/>
        <v/>
      </c>
      <c r="K110" s="60"/>
    </row>
    <row r="111" spans="1:11" x14ac:dyDescent="0.2">
      <c r="A111" s="60"/>
      <c r="B111" s="119">
        <v>-0.12</v>
      </c>
      <c r="C111" s="60">
        <f t="shared" ca="1" si="9"/>
        <v>23.76</v>
      </c>
      <c r="D111" s="60">
        <f t="shared" ca="1" si="10"/>
        <v>22222.222222222223</v>
      </c>
      <c r="E111" s="60">
        <f t="shared" ca="1" si="11"/>
        <v>528000</v>
      </c>
      <c r="F111" s="60">
        <f t="shared" ca="1" si="12"/>
        <v>34000</v>
      </c>
      <c r="G111" s="184" t="str">
        <f t="shared" ca="1" si="13"/>
        <v/>
      </c>
      <c r="H111" s="184" t="str">
        <f t="shared" ca="1" si="14"/>
        <v/>
      </c>
      <c r="I111" s="184" t="str">
        <f t="shared" ca="1" si="15"/>
        <v/>
      </c>
      <c r="J111" s="184" t="str">
        <f t="shared" ca="1" si="16"/>
        <v/>
      </c>
      <c r="K111" s="60"/>
    </row>
    <row r="112" spans="1:11" x14ac:dyDescent="0.2">
      <c r="A112" s="60"/>
      <c r="B112" s="119">
        <v>-0.11</v>
      </c>
      <c r="C112" s="60">
        <f t="shared" ca="1" si="9"/>
        <v>24.03</v>
      </c>
      <c r="D112" s="60">
        <f t="shared" ca="1" si="10"/>
        <v>21913.580246913578</v>
      </c>
      <c r="E112" s="60">
        <f t="shared" ca="1" si="11"/>
        <v>526583.33333333326</v>
      </c>
      <c r="F112" s="60">
        <f t="shared" ca="1" si="12"/>
        <v>38333.333333333314</v>
      </c>
      <c r="G112" s="184" t="str">
        <f t="shared" ca="1" si="13"/>
        <v/>
      </c>
      <c r="H112" s="184" t="str">
        <f t="shared" ca="1" si="14"/>
        <v/>
      </c>
      <c r="I112" s="184" t="str">
        <f t="shared" ca="1" si="15"/>
        <v/>
      </c>
      <c r="J112" s="184" t="str">
        <f t="shared" ca="1" si="16"/>
        <v/>
      </c>
      <c r="K112" s="60"/>
    </row>
    <row r="113" spans="1:11" x14ac:dyDescent="0.2">
      <c r="A113" s="60"/>
      <c r="B113" s="119">
        <v>-0.1</v>
      </c>
      <c r="C113" s="60">
        <f t="shared" ca="1" si="9"/>
        <v>24.3</v>
      </c>
      <c r="D113" s="60">
        <f t="shared" ca="1" si="10"/>
        <v>21604.938271604937</v>
      </c>
      <c r="E113" s="60">
        <f t="shared" ca="1" si="11"/>
        <v>525000</v>
      </c>
      <c r="F113" s="60">
        <f t="shared" ca="1" si="12"/>
        <v>42500.000000000058</v>
      </c>
      <c r="G113" s="184" t="str">
        <f t="shared" ca="1" si="13"/>
        <v/>
      </c>
      <c r="H113" s="184" t="str">
        <f t="shared" ca="1" si="14"/>
        <v/>
      </c>
      <c r="I113" s="184" t="str">
        <f t="shared" ca="1" si="15"/>
        <v/>
      </c>
      <c r="J113" s="184" t="str">
        <f t="shared" ca="1" si="16"/>
        <v/>
      </c>
      <c r="K113" s="60"/>
    </row>
    <row r="114" spans="1:11" x14ac:dyDescent="0.2">
      <c r="A114" s="60"/>
      <c r="B114" s="119">
        <v>-0.09</v>
      </c>
      <c r="C114" s="60">
        <f t="shared" ca="1" si="9"/>
        <v>24.57</v>
      </c>
      <c r="D114" s="60">
        <f t="shared" ca="1" si="10"/>
        <v>21296.296296296296</v>
      </c>
      <c r="E114" s="60">
        <f t="shared" ca="1" si="11"/>
        <v>523250</v>
      </c>
      <c r="F114" s="60">
        <f t="shared" ca="1" si="12"/>
        <v>46500.000000000058</v>
      </c>
      <c r="G114" s="184" t="str">
        <f t="shared" ca="1" si="13"/>
        <v/>
      </c>
      <c r="H114" s="184" t="str">
        <f t="shared" ca="1" si="14"/>
        <v/>
      </c>
      <c r="I114" s="184" t="str">
        <f t="shared" ca="1" si="15"/>
        <v/>
      </c>
      <c r="J114" s="184" t="str">
        <f t="shared" ca="1" si="16"/>
        <v/>
      </c>
      <c r="K114" s="60"/>
    </row>
    <row r="115" spans="1:11" x14ac:dyDescent="0.2">
      <c r="A115" s="60"/>
      <c r="B115" s="119">
        <v>-0.08</v>
      </c>
      <c r="C115" s="60">
        <f t="shared" ca="1" si="9"/>
        <v>24.84</v>
      </c>
      <c r="D115" s="60">
        <f t="shared" ca="1" si="10"/>
        <v>20987.654320987655</v>
      </c>
      <c r="E115" s="60">
        <f t="shared" ca="1" si="11"/>
        <v>521333.33333333331</v>
      </c>
      <c r="F115" s="60">
        <f t="shared" ca="1" si="12"/>
        <v>50333.333333333314</v>
      </c>
      <c r="G115" s="184" t="str">
        <f t="shared" ca="1" si="13"/>
        <v/>
      </c>
      <c r="H115" s="184" t="str">
        <f t="shared" ca="1" si="14"/>
        <v/>
      </c>
      <c r="I115" s="184" t="str">
        <f t="shared" ca="1" si="15"/>
        <v/>
      </c>
      <c r="J115" s="184" t="str">
        <f t="shared" ca="1" si="16"/>
        <v/>
      </c>
      <c r="K115" s="60"/>
    </row>
    <row r="116" spans="1:11" x14ac:dyDescent="0.2">
      <c r="A116" s="60"/>
      <c r="B116" s="119">
        <v>-7.0000000000000007E-2</v>
      </c>
      <c r="C116" s="60">
        <f t="shared" ca="1" si="9"/>
        <v>25.11</v>
      </c>
      <c r="D116" s="60">
        <f t="shared" ca="1" si="10"/>
        <v>20679.012345679013</v>
      </c>
      <c r="E116" s="60">
        <f t="shared" ca="1" si="11"/>
        <v>519250</v>
      </c>
      <c r="F116" s="60">
        <f t="shared" ca="1" si="12"/>
        <v>54000</v>
      </c>
      <c r="G116" s="184" t="str">
        <f t="shared" ca="1" si="13"/>
        <v/>
      </c>
      <c r="H116" s="184" t="str">
        <f t="shared" ca="1" si="14"/>
        <v/>
      </c>
      <c r="I116" s="184" t="str">
        <f t="shared" ca="1" si="15"/>
        <v/>
      </c>
      <c r="J116" s="184" t="str">
        <f t="shared" ca="1" si="16"/>
        <v/>
      </c>
      <c r="K116" s="60"/>
    </row>
    <row r="117" spans="1:11" x14ac:dyDescent="0.2">
      <c r="A117" s="60"/>
      <c r="B117" s="119">
        <v>-0.06</v>
      </c>
      <c r="C117" s="60">
        <f t="shared" ca="1" si="9"/>
        <v>25.38</v>
      </c>
      <c r="D117" s="60">
        <f t="shared" ca="1" si="10"/>
        <v>20370.370370370369</v>
      </c>
      <c r="E117" s="60">
        <f t="shared" ca="1" si="11"/>
        <v>516999.99999999994</v>
      </c>
      <c r="F117" s="60">
        <f t="shared" ca="1" si="12"/>
        <v>57500</v>
      </c>
      <c r="G117" s="184" t="str">
        <f t="shared" ca="1" si="13"/>
        <v/>
      </c>
      <c r="H117" s="184" t="str">
        <f t="shared" ca="1" si="14"/>
        <v/>
      </c>
      <c r="I117" s="184" t="str">
        <f t="shared" ca="1" si="15"/>
        <v/>
      </c>
      <c r="J117" s="184" t="str">
        <f t="shared" ca="1" si="16"/>
        <v/>
      </c>
      <c r="K117" s="60"/>
    </row>
    <row r="118" spans="1:11" x14ac:dyDescent="0.2">
      <c r="A118" s="60"/>
      <c r="B118" s="119">
        <v>-0.05</v>
      </c>
      <c r="C118" s="60">
        <f t="shared" ca="1" si="9"/>
        <v>25.65</v>
      </c>
      <c r="D118" s="60">
        <f t="shared" ca="1" si="10"/>
        <v>20061.728395061727</v>
      </c>
      <c r="E118" s="60">
        <f t="shared" ca="1" si="11"/>
        <v>514583.33333333326</v>
      </c>
      <c r="F118" s="60">
        <f t="shared" ca="1" si="12"/>
        <v>60833.333333333314</v>
      </c>
      <c r="G118" s="184" t="str">
        <f t="shared" ca="1" si="13"/>
        <v/>
      </c>
      <c r="H118" s="184" t="str">
        <f t="shared" ca="1" si="14"/>
        <v/>
      </c>
      <c r="I118" s="184" t="str">
        <f t="shared" ca="1" si="15"/>
        <v/>
      </c>
      <c r="J118" s="184" t="str">
        <f t="shared" ca="1" si="16"/>
        <v/>
      </c>
      <c r="K118" s="60"/>
    </row>
    <row r="119" spans="1:11" x14ac:dyDescent="0.2">
      <c r="A119" s="60"/>
      <c r="B119" s="119">
        <v>-0.04</v>
      </c>
      <c r="C119" s="60">
        <f t="shared" ca="1" si="9"/>
        <v>25.919999999999998</v>
      </c>
      <c r="D119" s="60">
        <f t="shared" ca="1" si="10"/>
        <v>19753.086419753086</v>
      </c>
      <c r="E119" s="60">
        <f t="shared" ca="1" si="11"/>
        <v>511999.99999999994</v>
      </c>
      <c r="F119" s="60">
        <f t="shared" ca="1" si="12"/>
        <v>63999.999999999942</v>
      </c>
      <c r="G119" s="184" t="str">
        <f t="shared" ca="1" si="13"/>
        <v/>
      </c>
      <c r="H119" s="184" t="str">
        <f t="shared" ca="1" si="14"/>
        <v/>
      </c>
      <c r="I119" s="184" t="str">
        <f t="shared" ca="1" si="15"/>
        <v/>
      </c>
      <c r="J119" s="184" t="str">
        <f t="shared" ca="1" si="16"/>
        <v/>
      </c>
      <c r="K119" s="60"/>
    </row>
    <row r="120" spans="1:11" x14ac:dyDescent="0.2">
      <c r="A120" s="60"/>
      <c r="B120" s="119">
        <v>-0.03</v>
      </c>
      <c r="C120" s="60">
        <f t="shared" ca="1" si="9"/>
        <v>26.189999999999998</v>
      </c>
      <c r="D120" s="60">
        <f t="shared" ca="1" si="10"/>
        <v>19444.444444444445</v>
      </c>
      <c r="E120" s="60">
        <f t="shared" ca="1" si="11"/>
        <v>509250</v>
      </c>
      <c r="F120" s="60">
        <f t="shared" ca="1" si="12"/>
        <v>67000</v>
      </c>
      <c r="G120" s="184" t="str">
        <f t="shared" ca="1" si="13"/>
        <v/>
      </c>
      <c r="H120" s="184" t="str">
        <f t="shared" ca="1" si="14"/>
        <v/>
      </c>
      <c r="I120" s="184" t="str">
        <f t="shared" ca="1" si="15"/>
        <v/>
      </c>
      <c r="J120" s="184" t="str">
        <f t="shared" ca="1" si="16"/>
        <v/>
      </c>
      <c r="K120" s="60"/>
    </row>
    <row r="121" spans="1:11" x14ac:dyDescent="0.2">
      <c r="A121" s="60"/>
      <c r="B121" s="119">
        <v>-0.02</v>
      </c>
      <c r="C121" s="60">
        <f t="shared" ca="1" si="9"/>
        <v>26.46</v>
      </c>
      <c r="D121" s="60">
        <f t="shared" ca="1" si="10"/>
        <v>19135.8024691358</v>
      </c>
      <c r="E121" s="60">
        <f t="shared" ca="1" si="11"/>
        <v>506333.33333333331</v>
      </c>
      <c r="F121" s="60">
        <f t="shared" ca="1" si="12"/>
        <v>69833.333333333372</v>
      </c>
      <c r="G121" s="184" t="str">
        <f t="shared" ca="1" si="13"/>
        <v/>
      </c>
      <c r="H121" s="184" t="str">
        <f t="shared" ca="1" si="14"/>
        <v/>
      </c>
      <c r="I121" s="184" t="str">
        <f t="shared" ca="1" si="15"/>
        <v/>
      </c>
      <c r="J121" s="184" t="str">
        <f t="shared" ca="1" si="16"/>
        <v/>
      </c>
      <c r="K121" s="60"/>
    </row>
    <row r="122" spans="1:11" x14ac:dyDescent="0.2">
      <c r="A122" s="60"/>
      <c r="B122" s="119">
        <v>-0.01</v>
      </c>
      <c r="C122" s="60">
        <f t="shared" ca="1" si="9"/>
        <v>26.73</v>
      </c>
      <c r="D122" s="60">
        <f t="shared" ca="1" si="10"/>
        <v>18827.160493827159</v>
      </c>
      <c r="E122" s="60">
        <f t="shared" ca="1" si="11"/>
        <v>503250</v>
      </c>
      <c r="F122" s="60">
        <f t="shared" ca="1" si="12"/>
        <v>72500.000000000058</v>
      </c>
      <c r="G122" s="184" t="str">
        <f t="shared" ca="1" si="13"/>
        <v/>
      </c>
      <c r="H122" s="184" t="str">
        <f t="shared" ca="1" si="14"/>
        <v/>
      </c>
      <c r="I122" s="184" t="str">
        <f t="shared" ca="1" si="15"/>
        <v/>
      </c>
      <c r="J122" s="184" t="str">
        <f t="shared" ca="1" si="16"/>
        <v/>
      </c>
      <c r="K122" s="60"/>
    </row>
    <row r="123" spans="1:11" x14ac:dyDescent="0.2">
      <c r="A123" s="60"/>
      <c r="B123" s="192" t="s">
        <v>50</v>
      </c>
      <c r="C123" s="193">
        <f ca="1">+E6</f>
        <v>27</v>
      </c>
      <c r="D123" s="193">
        <f ca="1">+E4</f>
        <v>18518.518518518518</v>
      </c>
      <c r="E123" s="60">
        <f t="shared" ca="1" si="11"/>
        <v>500000</v>
      </c>
      <c r="F123" s="60">
        <f t="shared" ca="1" si="12"/>
        <v>75000</v>
      </c>
      <c r="G123" s="184" t="str">
        <f t="shared" ca="1" si="13"/>
        <v/>
      </c>
      <c r="H123" s="184" t="str">
        <f t="shared" ca="1" si="14"/>
        <v/>
      </c>
      <c r="I123" s="184" t="str">
        <f t="shared" ca="1" si="15"/>
        <v/>
      </c>
      <c r="J123" s="184">
        <f t="shared" ca="1" si="16"/>
        <v>500000</v>
      </c>
      <c r="K123" s="60"/>
    </row>
    <row r="124" spans="1:11" x14ac:dyDescent="0.2">
      <c r="A124" s="60"/>
      <c r="B124" s="119">
        <v>0.01</v>
      </c>
      <c r="C124" s="60">
        <f t="shared" ca="1" si="9"/>
        <v>27.27</v>
      </c>
      <c r="D124" s="60">
        <f ca="1">(1+B124*C$71)*D$123</f>
        <v>18271.604938271605</v>
      </c>
      <c r="E124" s="60">
        <f t="shared" ca="1" si="11"/>
        <v>498266.66666666663</v>
      </c>
      <c r="F124" s="60">
        <f t="shared" ca="1" si="12"/>
        <v>77866.666666666628</v>
      </c>
      <c r="G124" s="184" t="str">
        <f t="shared" ca="1" si="13"/>
        <v/>
      </c>
      <c r="H124" s="184" t="str">
        <f t="shared" ca="1" si="14"/>
        <v/>
      </c>
      <c r="I124" s="184" t="str">
        <f t="shared" ca="1" si="15"/>
        <v/>
      </c>
      <c r="J124" s="184" t="str">
        <f t="shared" ca="1" si="16"/>
        <v/>
      </c>
      <c r="K124" s="60"/>
    </row>
    <row r="125" spans="1:11" x14ac:dyDescent="0.2">
      <c r="A125" s="60"/>
      <c r="B125" s="119">
        <v>0.02</v>
      </c>
      <c r="C125" s="60">
        <f t="shared" ca="1" si="9"/>
        <v>27.54</v>
      </c>
      <c r="D125" s="60">
        <f t="shared" ref="D125:D173" ca="1" si="17">(1+B125*C$71)*D$123</f>
        <v>18024.691358024691</v>
      </c>
      <c r="E125" s="60">
        <f t="shared" ca="1" si="11"/>
        <v>496400</v>
      </c>
      <c r="F125" s="60">
        <f t="shared" ca="1" si="12"/>
        <v>80600</v>
      </c>
      <c r="G125" s="184" t="str">
        <f t="shared" ca="1" si="13"/>
        <v/>
      </c>
      <c r="H125" s="184" t="str">
        <f t="shared" ca="1" si="14"/>
        <v/>
      </c>
      <c r="I125" s="184" t="str">
        <f t="shared" ca="1" si="15"/>
        <v/>
      </c>
      <c r="J125" s="184" t="str">
        <f t="shared" ca="1" si="16"/>
        <v/>
      </c>
      <c r="K125" s="60"/>
    </row>
    <row r="126" spans="1:11" x14ac:dyDescent="0.2">
      <c r="A126" s="60"/>
      <c r="B126" s="119">
        <v>0.03</v>
      </c>
      <c r="C126" s="60">
        <f t="shared" ca="1" si="9"/>
        <v>27.810000000000002</v>
      </c>
      <c r="D126" s="60">
        <f t="shared" ca="1" si="17"/>
        <v>17777.777777777777</v>
      </c>
      <c r="E126" s="60">
        <f t="shared" ca="1" si="11"/>
        <v>494400.00000000006</v>
      </c>
      <c r="F126" s="60">
        <f t="shared" ca="1" si="12"/>
        <v>83200.000000000058</v>
      </c>
      <c r="G126" s="184" t="str">
        <f t="shared" ca="1" si="13"/>
        <v/>
      </c>
      <c r="H126" s="184" t="str">
        <f t="shared" ca="1" si="14"/>
        <v/>
      </c>
      <c r="I126" s="184" t="str">
        <f t="shared" ca="1" si="15"/>
        <v/>
      </c>
      <c r="J126" s="184" t="str">
        <f t="shared" ca="1" si="16"/>
        <v/>
      </c>
      <c r="K126" s="60"/>
    </row>
    <row r="127" spans="1:11" x14ac:dyDescent="0.2">
      <c r="A127" s="60"/>
      <c r="B127" s="119">
        <v>0.04</v>
      </c>
      <c r="C127" s="60">
        <f t="shared" ca="1" si="9"/>
        <v>28.080000000000002</v>
      </c>
      <c r="D127" s="60">
        <f t="shared" ca="1" si="17"/>
        <v>17530.864197530864</v>
      </c>
      <c r="E127" s="60">
        <f t="shared" ca="1" si="11"/>
        <v>492266.66666666669</v>
      </c>
      <c r="F127" s="60">
        <f t="shared" ca="1" si="12"/>
        <v>85666.666666666686</v>
      </c>
      <c r="G127" s="184" t="str">
        <f t="shared" ca="1" si="13"/>
        <v/>
      </c>
      <c r="H127" s="184" t="str">
        <f t="shared" ca="1" si="14"/>
        <v/>
      </c>
      <c r="I127" s="184" t="str">
        <f t="shared" ca="1" si="15"/>
        <v/>
      </c>
      <c r="J127" s="184" t="str">
        <f t="shared" ca="1" si="16"/>
        <v/>
      </c>
      <c r="K127" s="60"/>
    </row>
    <row r="128" spans="1:11" x14ac:dyDescent="0.2">
      <c r="A128" s="60"/>
      <c r="B128" s="119">
        <v>0.05</v>
      </c>
      <c r="C128" s="60">
        <f t="shared" ca="1" si="9"/>
        <v>28.35</v>
      </c>
      <c r="D128" s="60">
        <f t="shared" ca="1" si="17"/>
        <v>17283.95061728395</v>
      </c>
      <c r="E128" s="60">
        <f t="shared" ca="1" si="11"/>
        <v>490000</v>
      </c>
      <c r="F128" s="60">
        <f t="shared" ca="1" si="12"/>
        <v>88000</v>
      </c>
      <c r="G128" s="184" t="str">
        <f t="shared" ca="1" si="13"/>
        <v/>
      </c>
      <c r="H128" s="184" t="str">
        <f t="shared" ca="1" si="14"/>
        <v/>
      </c>
      <c r="I128" s="184" t="str">
        <f t="shared" ca="1" si="15"/>
        <v/>
      </c>
      <c r="J128" s="184" t="str">
        <f t="shared" ca="1" si="16"/>
        <v/>
      </c>
      <c r="K128" s="60"/>
    </row>
    <row r="129" spans="1:11" x14ac:dyDescent="0.2">
      <c r="A129" s="60"/>
      <c r="B129" s="119">
        <v>0.06</v>
      </c>
      <c r="C129" s="60">
        <f t="shared" ca="1" si="9"/>
        <v>28.62</v>
      </c>
      <c r="D129" s="60">
        <f t="shared" ca="1" si="17"/>
        <v>17037.037037037036</v>
      </c>
      <c r="E129" s="60">
        <f t="shared" ca="1" si="11"/>
        <v>487600</v>
      </c>
      <c r="F129" s="60">
        <f t="shared" ca="1" si="12"/>
        <v>90200</v>
      </c>
      <c r="G129" s="184" t="str">
        <f t="shared" ca="1" si="13"/>
        <v/>
      </c>
      <c r="H129" s="184" t="str">
        <f t="shared" ca="1" si="14"/>
        <v/>
      </c>
      <c r="I129" s="184" t="str">
        <f t="shared" ca="1" si="15"/>
        <v/>
      </c>
      <c r="J129" s="184" t="str">
        <f t="shared" ca="1" si="16"/>
        <v/>
      </c>
      <c r="K129" s="60"/>
    </row>
    <row r="130" spans="1:11" x14ac:dyDescent="0.2">
      <c r="A130" s="60"/>
      <c r="B130" s="119">
        <v>7.0000000000000007E-2</v>
      </c>
      <c r="C130" s="60">
        <f t="shared" ca="1" si="9"/>
        <v>28.89</v>
      </c>
      <c r="D130" s="60">
        <f t="shared" ca="1" si="17"/>
        <v>16790.123456790123</v>
      </c>
      <c r="E130" s="60">
        <f t="shared" ca="1" si="11"/>
        <v>485066.66666666669</v>
      </c>
      <c r="F130" s="60">
        <f t="shared" ca="1" si="12"/>
        <v>92266.666666666686</v>
      </c>
      <c r="G130" s="184" t="str">
        <f t="shared" ca="1" si="13"/>
        <v/>
      </c>
      <c r="H130" s="184" t="str">
        <f t="shared" ca="1" si="14"/>
        <v/>
      </c>
      <c r="I130" s="184" t="str">
        <f t="shared" ca="1" si="15"/>
        <v/>
      </c>
      <c r="J130" s="184" t="str">
        <f t="shared" ca="1" si="16"/>
        <v/>
      </c>
      <c r="K130" s="60"/>
    </row>
    <row r="131" spans="1:11" x14ac:dyDescent="0.2">
      <c r="A131" s="60"/>
      <c r="B131" s="119">
        <v>0.08</v>
      </c>
      <c r="C131" s="60">
        <f t="shared" ca="1" si="9"/>
        <v>29.160000000000004</v>
      </c>
      <c r="D131" s="60">
        <f t="shared" ca="1" si="17"/>
        <v>16543.209876543209</v>
      </c>
      <c r="E131" s="60">
        <f t="shared" ca="1" si="11"/>
        <v>482400.00000000006</v>
      </c>
      <c r="F131" s="60">
        <f t="shared" ca="1" si="12"/>
        <v>94200.000000000058</v>
      </c>
      <c r="G131" s="184" t="str">
        <f t="shared" ca="1" si="13"/>
        <v/>
      </c>
      <c r="H131" s="184" t="str">
        <f t="shared" ca="1" si="14"/>
        <v/>
      </c>
      <c r="I131" s="184" t="str">
        <f t="shared" ca="1" si="15"/>
        <v/>
      </c>
      <c r="J131" s="184" t="str">
        <f t="shared" ca="1" si="16"/>
        <v/>
      </c>
      <c r="K131" s="60"/>
    </row>
    <row r="132" spans="1:11" x14ac:dyDescent="0.2">
      <c r="A132" s="60"/>
      <c r="B132" s="119">
        <v>0.09</v>
      </c>
      <c r="C132" s="60">
        <f t="shared" ca="1" si="9"/>
        <v>29.430000000000003</v>
      </c>
      <c r="D132" s="60">
        <f t="shared" ca="1" si="17"/>
        <v>16296.296296296294</v>
      </c>
      <c r="E132" s="60">
        <f t="shared" ca="1" si="11"/>
        <v>479600</v>
      </c>
      <c r="F132" s="60">
        <f t="shared" ca="1" si="12"/>
        <v>96000.000000000058</v>
      </c>
      <c r="G132" s="184" t="str">
        <f t="shared" ca="1" si="13"/>
        <v/>
      </c>
      <c r="H132" s="184" t="str">
        <f t="shared" ca="1" si="14"/>
        <v/>
      </c>
      <c r="I132" s="184" t="str">
        <f t="shared" ca="1" si="15"/>
        <v/>
      </c>
      <c r="J132" s="184" t="str">
        <f t="shared" ca="1" si="16"/>
        <v/>
      </c>
      <c r="K132" s="60"/>
    </row>
    <row r="133" spans="1:11" x14ac:dyDescent="0.2">
      <c r="A133" s="60"/>
      <c r="B133" s="119">
        <v>0.1</v>
      </c>
      <c r="C133" s="60">
        <f t="shared" ca="1" si="9"/>
        <v>29.700000000000003</v>
      </c>
      <c r="D133" s="60">
        <f t="shared" ca="1" si="17"/>
        <v>16049.38271604938</v>
      </c>
      <c r="E133" s="60">
        <f t="shared" ca="1" si="11"/>
        <v>476666.66666666663</v>
      </c>
      <c r="F133" s="60">
        <f t="shared" ca="1" si="12"/>
        <v>97666.666666666686</v>
      </c>
      <c r="G133" s="184" t="str">
        <f t="shared" ca="1" si="13"/>
        <v/>
      </c>
      <c r="H133" s="184" t="str">
        <f t="shared" ca="1" si="14"/>
        <v/>
      </c>
      <c r="I133" s="184" t="str">
        <f t="shared" ca="1" si="15"/>
        <v/>
      </c>
      <c r="J133" s="184" t="str">
        <f t="shared" ca="1" si="16"/>
        <v/>
      </c>
      <c r="K133" s="60"/>
    </row>
    <row r="134" spans="1:11" x14ac:dyDescent="0.2">
      <c r="A134" s="60"/>
      <c r="B134" s="119">
        <v>0.11</v>
      </c>
      <c r="C134" s="60">
        <f t="shared" ca="1" si="9"/>
        <v>29.970000000000002</v>
      </c>
      <c r="D134" s="60">
        <f t="shared" ca="1" si="17"/>
        <v>15802.469135802468</v>
      </c>
      <c r="E134" s="60">
        <f t="shared" ca="1" si="11"/>
        <v>473600</v>
      </c>
      <c r="F134" s="60">
        <f t="shared" ca="1" si="12"/>
        <v>99200.000000000058</v>
      </c>
      <c r="G134" s="184" t="str">
        <f t="shared" ca="1" si="13"/>
        <v/>
      </c>
      <c r="H134" s="184" t="str">
        <f t="shared" ca="1" si="14"/>
        <v/>
      </c>
      <c r="I134" s="184" t="str">
        <f t="shared" ca="1" si="15"/>
        <v/>
      </c>
      <c r="J134" s="184" t="str">
        <f t="shared" ca="1" si="16"/>
        <v/>
      </c>
      <c r="K134" s="60"/>
    </row>
    <row r="135" spans="1:11" x14ac:dyDescent="0.2">
      <c r="A135" s="60"/>
      <c r="B135" s="119">
        <v>0.12</v>
      </c>
      <c r="C135" s="60">
        <f t="shared" ca="1" si="9"/>
        <v>30.240000000000002</v>
      </c>
      <c r="D135" s="60">
        <f t="shared" ca="1" si="17"/>
        <v>15555.555555555555</v>
      </c>
      <c r="E135" s="60">
        <f t="shared" ca="1" si="11"/>
        <v>470400</v>
      </c>
      <c r="F135" s="60">
        <f t="shared" ca="1" si="12"/>
        <v>100600.00000000006</v>
      </c>
      <c r="G135" s="184" t="str">
        <f t="shared" ca="1" si="13"/>
        <v/>
      </c>
      <c r="H135" s="184" t="str">
        <f t="shared" ca="1" si="14"/>
        <v/>
      </c>
      <c r="I135" s="184" t="str">
        <f t="shared" ca="1" si="15"/>
        <v/>
      </c>
      <c r="J135" s="184" t="str">
        <f t="shared" ca="1" si="16"/>
        <v/>
      </c>
      <c r="K135" s="60"/>
    </row>
    <row r="136" spans="1:11" x14ac:dyDescent="0.2">
      <c r="A136" s="60"/>
      <c r="B136" s="119">
        <v>0.13</v>
      </c>
      <c r="C136" s="60">
        <f t="shared" ca="1" si="9"/>
        <v>30.509999999999998</v>
      </c>
      <c r="D136" s="60">
        <f t="shared" ca="1" si="17"/>
        <v>15308.641975308639</v>
      </c>
      <c r="E136" s="60">
        <f t="shared" ca="1" si="11"/>
        <v>467066.66666666657</v>
      </c>
      <c r="F136" s="60">
        <f t="shared" ca="1" si="12"/>
        <v>101866.66666666663</v>
      </c>
      <c r="G136" s="184" t="str">
        <f t="shared" ca="1" si="13"/>
        <v/>
      </c>
      <c r="H136" s="184" t="str">
        <f t="shared" ca="1" si="14"/>
        <v/>
      </c>
      <c r="I136" s="184" t="str">
        <f t="shared" ca="1" si="15"/>
        <v/>
      </c>
      <c r="J136" s="184" t="str">
        <f t="shared" ca="1" si="16"/>
        <v/>
      </c>
      <c r="K136" s="60"/>
    </row>
    <row r="137" spans="1:11" x14ac:dyDescent="0.2">
      <c r="A137" s="60"/>
      <c r="B137" s="119">
        <v>0.14000000000000001</v>
      </c>
      <c r="C137" s="60">
        <f t="shared" ca="1" si="9"/>
        <v>30.780000000000005</v>
      </c>
      <c r="D137" s="60">
        <f t="shared" ca="1" si="17"/>
        <v>15061.728395061726</v>
      </c>
      <c r="E137" s="60">
        <f t="shared" ca="1" si="11"/>
        <v>463600</v>
      </c>
      <c r="F137" s="60">
        <f t="shared" ca="1" si="12"/>
        <v>103000.00000000006</v>
      </c>
      <c r="G137" s="184" t="str">
        <f t="shared" ca="1" si="13"/>
        <v/>
      </c>
      <c r="H137" s="184" t="str">
        <f t="shared" ca="1" si="14"/>
        <v/>
      </c>
      <c r="I137" s="184" t="str">
        <f t="shared" ca="1" si="15"/>
        <v/>
      </c>
      <c r="J137" s="184" t="str">
        <f t="shared" ca="1" si="16"/>
        <v/>
      </c>
      <c r="K137" s="60"/>
    </row>
    <row r="138" spans="1:11" x14ac:dyDescent="0.2">
      <c r="A138" s="60"/>
      <c r="B138" s="119">
        <v>0.15</v>
      </c>
      <c r="C138" s="60">
        <f t="shared" ref="C138:C173" ca="1" si="18">+$C$123*(1+B138)</f>
        <v>31.049999999999997</v>
      </c>
      <c r="D138" s="60">
        <f t="shared" ca="1" si="17"/>
        <v>14814.814814814814</v>
      </c>
      <c r="E138" s="60">
        <f t="shared" ref="E138:E173" ca="1" si="19">+D138*C138</f>
        <v>459999.99999999994</v>
      </c>
      <c r="F138" s="60">
        <f t="shared" ref="F138:F173" ca="1" si="20">+E138-(E$9*D138)-E$10</f>
        <v>104000</v>
      </c>
      <c r="G138" s="184" t="str">
        <f t="shared" ref="G138:G173" ca="1" si="21">IF($F138=$F$174,C138,"")</f>
        <v/>
      </c>
      <c r="H138" s="184" t="str">
        <f t="shared" ref="H138:H173" ca="1" si="22">IF($F138=$F$174,D138,"")</f>
        <v/>
      </c>
      <c r="I138" s="184" t="str">
        <f t="shared" ref="I138:I173" ca="1" si="23">IF($F138=$F$174,E138,"")</f>
        <v/>
      </c>
      <c r="J138" s="184" t="str">
        <f t="shared" ref="J138:J173" ca="1" si="24">IF($C138=$C$123,E138,"")</f>
        <v/>
      </c>
      <c r="K138" s="60"/>
    </row>
    <row r="139" spans="1:11" x14ac:dyDescent="0.2">
      <c r="A139" s="60"/>
      <c r="B139" s="119">
        <v>0.16</v>
      </c>
      <c r="C139" s="60">
        <f t="shared" ca="1" si="18"/>
        <v>31.319999999999997</v>
      </c>
      <c r="D139" s="60">
        <f t="shared" ca="1" si="17"/>
        <v>14567.9012345679</v>
      </c>
      <c r="E139" s="60">
        <f t="shared" ca="1" si="19"/>
        <v>456266.66666666657</v>
      </c>
      <c r="F139" s="60">
        <f t="shared" ca="1" si="20"/>
        <v>104866.66666666663</v>
      </c>
      <c r="G139" s="184" t="str">
        <f t="shared" ca="1" si="21"/>
        <v/>
      </c>
      <c r="H139" s="184" t="str">
        <f t="shared" ca="1" si="22"/>
        <v/>
      </c>
      <c r="I139" s="184" t="str">
        <f t="shared" ca="1" si="23"/>
        <v/>
      </c>
      <c r="J139" s="184" t="str">
        <f t="shared" ca="1" si="24"/>
        <v/>
      </c>
      <c r="K139" s="60"/>
    </row>
    <row r="140" spans="1:11" x14ac:dyDescent="0.2">
      <c r="A140" s="60"/>
      <c r="B140" s="119">
        <v>0.17</v>
      </c>
      <c r="C140" s="60">
        <f t="shared" ca="1" si="18"/>
        <v>31.589999999999996</v>
      </c>
      <c r="D140" s="60">
        <f t="shared" ca="1" si="17"/>
        <v>14320.987654320985</v>
      </c>
      <c r="E140" s="60">
        <f t="shared" ca="1" si="19"/>
        <v>452399.99999999988</v>
      </c>
      <c r="F140" s="60">
        <f t="shared" ca="1" si="20"/>
        <v>105599.99999999994</v>
      </c>
      <c r="G140" s="184" t="str">
        <f t="shared" ca="1" si="21"/>
        <v/>
      </c>
      <c r="H140" s="184" t="str">
        <f t="shared" ca="1" si="22"/>
        <v/>
      </c>
      <c r="I140" s="184" t="str">
        <f t="shared" ca="1" si="23"/>
        <v/>
      </c>
      <c r="J140" s="184" t="str">
        <f t="shared" ca="1" si="24"/>
        <v/>
      </c>
      <c r="K140" s="60"/>
    </row>
    <row r="141" spans="1:11" x14ac:dyDescent="0.2">
      <c r="A141" s="60"/>
      <c r="B141" s="119">
        <v>0.18</v>
      </c>
      <c r="C141" s="60">
        <f t="shared" ca="1" si="18"/>
        <v>31.86</v>
      </c>
      <c r="D141" s="60">
        <f t="shared" ca="1" si="17"/>
        <v>14074.074074074071</v>
      </c>
      <c r="E141" s="60">
        <f t="shared" ca="1" si="19"/>
        <v>448399.99999999988</v>
      </c>
      <c r="F141" s="60">
        <f t="shared" ca="1" si="20"/>
        <v>106199.99999999994</v>
      </c>
      <c r="G141" s="184" t="str">
        <f t="shared" ca="1" si="21"/>
        <v/>
      </c>
      <c r="H141" s="184" t="str">
        <f t="shared" ca="1" si="22"/>
        <v/>
      </c>
      <c r="I141" s="184" t="str">
        <f t="shared" ca="1" si="23"/>
        <v/>
      </c>
      <c r="J141" s="184" t="str">
        <f t="shared" ca="1" si="24"/>
        <v/>
      </c>
      <c r="K141" s="60"/>
    </row>
    <row r="142" spans="1:11" x14ac:dyDescent="0.2">
      <c r="A142" s="60"/>
      <c r="B142" s="119">
        <v>0.19</v>
      </c>
      <c r="C142" s="60">
        <f t="shared" ca="1" si="18"/>
        <v>32.129999999999995</v>
      </c>
      <c r="D142" s="60">
        <f t="shared" ca="1" si="17"/>
        <v>13827.160493827159</v>
      </c>
      <c r="E142" s="60">
        <f t="shared" ca="1" si="19"/>
        <v>444266.66666666657</v>
      </c>
      <c r="F142" s="60">
        <f t="shared" ca="1" si="20"/>
        <v>106666.6666666666</v>
      </c>
      <c r="G142" s="184" t="str">
        <f t="shared" ca="1" si="21"/>
        <v/>
      </c>
      <c r="H142" s="184" t="str">
        <f t="shared" ca="1" si="22"/>
        <v/>
      </c>
      <c r="I142" s="184" t="str">
        <f t="shared" ca="1" si="23"/>
        <v/>
      </c>
      <c r="J142" s="184" t="str">
        <f t="shared" ca="1" si="24"/>
        <v/>
      </c>
      <c r="K142" s="60"/>
    </row>
    <row r="143" spans="1:11" x14ac:dyDescent="0.2">
      <c r="A143" s="60"/>
      <c r="B143" s="119">
        <v>0.2</v>
      </c>
      <c r="C143" s="60">
        <f t="shared" ca="1" si="18"/>
        <v>32.4</v>
      </c>
      <c r="D143" s="60">
        <f t="shared" ca="1" si="17"/>
        <v>13580.246913580244</v>
      </c>
      <c r="E143" s="60">
        <f t="shared" ca="1" si="19"/>
        <v>439999.99999999988</v>
      </c>
      <c r="F143" s="60">
        <f t="shared" ca="1" si="20"/>
        <v>106999.99999999994</v>
      </c>
      <c r="G143" s="184" t="str">
        <f t="shared" ca="1" si="21"/>
        <v/>
      </c>
      <c r="H143" s="184" t="str">
        <f t="shared" ca="1" si="22"/>
        <v/>
      </c>
      <c r="I143" s="184" t="str">
        <f t="shared" ca="1" si="23"/>
        <v/>
      </c>
      <c r="J143" s="184" t="str">
        <f t="shared" ca="1" si="24"/>
        <v/>
      </c>
      <c r="K143" s="60"/>
    </row>
    <row r="144" spans="1:11" x14ac:dyDescent="0.2">
      <c r="A144" s="60"/>
      <c r="B144" s="119">
        <v>0.21</v>
      </c>
      <c r="C144" s="60">
        <f t="shared" ca="1" si="18"/>
        <v>32.67</v>
      </c>
      <c r="D144" s="60">
        <f t="shared" ca="1" si="17"/>
        <v>13333.33333333333</v>
      </c>
      <c r="E144" s="60">
        <f t="shared" ca="1" si="19"/>
        <v>435599.99999999994</v>
      </c>
      <c r="F144" s="60">
        <f t="shared" ca="1" si="20"/>
        <v>107200</v>
      </c>
      <c r="G144" s="184" t="str">
        <f t="shared" ca="1" si="21"/>
        <v/>
      </c>
      <c r="H144" s="184" t="str">
        <f t="shared" ca="1" si="22"/>
        <v/>
      </c>
      <c r="I144" s="184" t="str">
        <f t="shared" ca="1" si="23"/>
        <v/>
      </c>
      <c r="J144" s="184" t="str">
        <f t="shared" ca="1" si="24"/>
        <v/>
      </c>
      <c r="K144" s="60"/>
    </row>
    <row r="145" spans="1:11" x14ac:dyDescent="0.2">
      <c r="A145" s="60"/>
      <c r="B145" s="119">
        <v>0.22</v>
      </c>
      <c r="C145" s="60">
        <f t="shared" ca="1" si="18"/>
        <v>32.94</v>
      </c>
      <c r="D145" s="60">
        <f t="shared" ca="1" si="17"/>
        <v>13086.419753086417</v>
      </c>
      <c r="E145" s="60">
        <f t="shared" ca="1" si="19"/>
        <v>431066.66666666651</v>
      </c>
      <c r="F145" s="60">
        <f t="shared" ca="1" si="20"/>
        <v>107266.66666666657</v>
      </c>
      <c r="G145" s="184">
        <f t="shared" ca="1" si="21"/>
        <v>32.94</v>
      </c>
      <c r="H145" s="184">
        <f t="shared" ca="1" si="22"/>
        <v>13086.419753086417</v>
      </c>
      <c r="I145" s="184">
        <f t="shared" ca="1" si="23"/>
        <v>431066.66666666651</v>
      </c>
      <c r="J145" s="184" t="str">
        <f t="shared" ca="1" si="24"/>
        <v/>
      </c>
      <c r="K145" s="60"/>
    </row>
    <row r="146" spans="1:11" x14ac:dyDescent="0.2">
      <c r="A146" s="60"/>
      <c r="B146" s="119">
        <v>0.23</v>
      </c>
      <c r="C146" s="60">
        <f t="shared" ca="1" si="18"/>
        <v>33.21</v>
      </c>
      <c r="D146" s="60">
        <f t="shared" ca="1" si="17"/>
        <v>12839.506172839503</v>
      </c>
      <c r="E146" s="60">
        <f t="shared" ca="1" si="19"/>
        <v>426399.99999999988</v>
      </c>
      <c r="F146" s="60">
        <f t="shared" ca="1" si="20"/>
        <v>107199.99999999994</v>
      </c>
      <c r="G146" s="184" t="str">
        <f t="shared" ca="1" si="21"/>
        <v/>
      </c>
      <c r="H146" s="184" t="str">
        <f t="shared" ca="1" si="22"/>
        <v/>
      </c>
      <c r="I146" s="184" t="str">
        <f t="shared" ca="1" si="23"/>
        <v/>
      </c>
      <c r="J146" s="184" t="str">
        <f t="shared" ca="1" si="24"/>
        <v/>
      </c>
      <c r="K146" s="60"/>
    </row>
    <row r="147" spans="1:11" x14ac:dyDescent="0.2">
      <c r="A147" s="60"/>
      <c r="B147" s="119">
        <v>0.24</v>
      </c>
      <c r="C147" s="60">
        <f t="shared" ca="1" si="18"/>
        <v>33.479999999999997</v>
      </c>
      <c r="D147" s="60">
        <f t="shared" ca="1" si="17"/>
        <v>12592.592592592591</v>
      </c>
      <c r="E147" s="60">
        <f t="shared" ca="1" si="19"/>
        <v>421599.99999999994</v>
      </c>
      <c r="F147" s="60">
        <f t="shared" ca="1" si="20"/>
        <v>106999.99999999997</v>
      </c>
      <c r="G147" s="184" t="str">
        <f t="shared" ca="1" si="21"/>
        <v/>
      </c>
      <c r="H147" s="184" t="str">
        <f t="shared" ca="1" si="22"/>
        <v/>
      </c>
      <c r="I147" s="184" t="str">
        <f t="shared" ca="1" si="23"/>
        <v/>
      </c>
      <c r="J147" s="184" t="str">
        <f t="shared" ca="1" si="24"/>
        <v/>
      </c>
      <c r="K147" s="60"/>
    </row>
    <row r="148" spans="1:11" x14ac:dyDescent="0.2">
      <c r="A148" s="60"/>
      <c r="B148" s="119">
        <v>0.25</v>
      </c>
      <c r="C148" s="60">
        <f t="shared" ca="1" si="18"/>
        <v>33.75</v>
      </c>
      <c r="D148" s="60">
        <f t="shared" ca="1" si="17"/>
        <v>12345.679012345676</v>
      </c>
      <c r="E148" s="60">
        <f t="shared" ca="1" si="19"/>
        <v>416666.66666666657</v>
      </c>
      <c r="F148" s="60">
        <f t="shared" ca="1" si="20"/>
        <v>106666.66666666663</v>
      </c>
      <c r="G148" s="184" t="str">
        <f t="shared" ca="1" si="21"/>
        <v/>
      </c>
      <c r="H148" s="184" t="str">
        <f t="shared" ca="1" si="22"/>
        <v/>
      </c>
      <c r="I148" s="184" t="str">
        <f t="shared" ca="1" si="23"/>
        <v/>
      </c>
      <c r="J148" s="184" t="str">
        <f t="shared" ca="1" si="24"/>
        <v/>
      </c>
      <c r="K148" s="60"/>
    </row>
    <row r="149" spans="1:11" x14ac:dyDescent="0.2">
      <c r="A149" s="60"/>
      <c r="B149" s="119">
        <v>0.26</v>
      </c>
      <c r="C149" s="60">
        <f t="shared" ca="1" si="18"/>
        <v>34.020000000000003</v>
      </c>
      <c r="D149" s="60">
        <f t="shared" ca="1" si="17"/>
        <v>12098.76543209876</v>
      </c>
      <c r="E149" s="60">
        <f t="shared" ca="1" si="19"/>
        <v>411599.99999999988</v>
      </c>
      <c r="F149" s="60">
        <f t="shared" ca="1" si="20"/>
        <v>106200</v>
      </c>
      <c r="G149" s="184" t="str">
        <f t="shared" ca="1" si="21"/>
        <v/>
      </c>
      <c r="H149" s="184" t="str">
        <f t="shared" ca="1" si="22"/>
        <v/>
      </c>
      <c r="I149" s="184" t="str">
        <f t="shared" ca="1" si="23"/>
        <v/>
      </c>
      <c r="J149" s="184" t="str">
        <f t="shared" ca="1" si="24"/>
        <v/>
      </c>
      <c r="K149" s="60"/>
    </row>
    <row r="150" spans="1:11" x14ac:dyDescent="0.2">
      <c r="A150" s="60"/>
      <c r="B150" s="119">
        <v>0.27</v>
      </c>
      <c r="C150" s="60">
        <f t="shared" ca="1" si="18"/>
        <v>34.29</v>
      </c>
      <c r="D150" s="60">
        <f t="shared" ca="1" si="17"/>
        <v>11851.851851851849</v>
      </c>
      <c r="E150" s="60">
        <f t="shared" ca="1" si="19"/>
        <v>406399.99999999988</v>
      </c>
      <c r="F150" s="60">
        <f t="shared" ca="1" si="20"/>
        <v>105599.99999999997</v>
      </c>
      <c r="G150" s="184" t="str">
        <f t="shared" ca="1" si="21"/>
        <v/>
      </c>
      <c r="H150" s="184" t="str">
        <f t="shared" ca="1" si="22"/>
        <v/>
      </c>
      <c r="I150" s="184" t="str">
        <f t="shared" ca="1" si="23"/>
        <v/>
      </c>
      <c r="J150" s="184" t="str">
        <f t="shared" ca="1" si="24"/>
        <v/>
      </c>
      <c r="K150" s="60"/>
    </row>
    <row r="151" spans="1:11" x14ac:dyDescent="0.2">
      <c r="A151" s="60"/>
      <c r="B151" s="119">
        <v>0.28000000000000003</v>
      </c>
      <c r="C151" s="60">
        <f t="shared" ca="1" si="18"/>
        <v>34.56</v>
      </c>
      <c r="D151" s="60">
        <f t="shared" ca="1" si="17"/>
        <v>11604.938271604935</v>
      </c>
      <c r="E151" s="60">
        <f t="shared" ca="1" si="19"/>
        <v>401066.66666666657</v>
      </c>
      <c r="F151" s="60">
        <f t="shared" ca="1" si="20"/>
        <v>104866.66666666666</v>
      </c>
      <c r="G151" s="184" t="str">
        <f t="shared" ca="1" si="21"/>
        <v/>
      </c>
      <c r="H151" s="184" t="str">
        <f t="shared" ca="1" si="22"/>
        <v/>
      </c>
      <c r="I151" s="184" t="str">
        <f t="shared" ca="1" si="23"/>
        <v/>
      </c>
      <c r="J151" s="184" t="str">
        <f t="shared" ca="1" si="24"/>
        <v/>
      </c>
      <c r="K151" s="60"/>
    </row>
    <row r="152" spans="1:11" x14ac:dyDescent="0.2">
      <c r="A152" s="60"/>
      <c r="B152" s="119">
        <v>0.28999999999999998</v>
      </c>
      <c r="C152" s="60">
        <f t="shared" ca="1" si="18"/>
        <v>34.83</v>
      </c>
      <c r="D152" s="60">
        <f t="shared" ca="1" si="17"/>
        <v>11358.024691358021</v>
      </c>
      <c r="E152" s="60">
        <f t="shared" ca="1" si="19"/>
        <v>395599.99999999988</v>
      </c>
      <c r="F152" s="60">
        <f t="shared" ca="1" si="20"/>
        <v>103999.99999999997</v>
      </c>
      <c r="G152" s="184" t="str">
        <f t="shared" ca="1" si="21"/>
        <v/>
      </c>
      <c r="H152" s="184" t="str">
        <f t="shared" ca="1" si="22"/>
        <v/>
      </c>
      <c r="I152" s="184" t="str">
        <f t="shared" ca="1" si="23"/>
        <v/>
      </c>
      <c r="J152" s="184" t="str">
        <f t="shared" ca="1" si="24"/>
        <v/>
      </c>
      <c r="K152" s="60"/>
    </row>
    <row r="153" spans="1:11" x14ac:dyDescent="0.2">
      <c r="A153" s="60"/>
      <c r="B153" s="119">
        <v>0.3</v>
      </c>
      <c r="C153" s="60">
        <f t="shared" ca="1" si="18"/>
        <v>35.1</v>
      </c>
      <c r="D153" s="60">
        <f t="shared" ca="1" si="17"/>
        <v>11111.111111111108</v>
      </c>
      <c r="E153" s="60">
        <f t="shared" ca="1" si="19"/>
        <v>389999.99999999988</v>
      </c>
      <c r="F153" s="60">
        <f t="shared" ca="1" si="20"/>
        <v>102999.99999999997</v>
      </c>
      <c r="G153" s="184" t="str">
        <f t="shared" ca="1" si="21"/>
        <v/>
      </c>
      <c r="H153" s="184" t="str">
        <f t="shared" ca="1" si="22"/>
        <v/>
      </c>
      <c r="I153" s="184" t="str">
        <f t="shared" ca="1" si="23"/>
        <v/>
      </c>
      <c r="J153" s="184" t="str">
        <f t="shared" ca="1" si="24"/>
        <v/>
      </c>
      <c r="K153" s="60"/>
    </row>
    <row r="154" spans="1:11" x14ac:dyDescent="0.2">
      <c r="A154" s="60"/>
      <c r="B154" s="119">
        <v>0.31</v>
      </c>
      <c r="C154" s="60">
        <f t="shared" ca="1" si="18"/>
        <v>35.370000000000005</v>
      </c>
      <c r="D154" s="60">
        <f t="shared" ca="1" si="17"/>
        <v>10864.197530864194</v>
      </c>
      <c r="E154" s="60">
        <f t="shared" ca="1" si="19"/>
        <v>384266.66666666657</v>
      </c>
      <c r="F154" s="60">
        <f t="shared" ca="1" si="20"/>
        <v>101866.66666666666</v>
      </c>
      <c r="G154" s="184" t="str">
        <f t="shared" ca="1" si="21"/>
        <v/>
      </c>
      <c r="H154" s="184" t="str">
        <f t="shared" ca="1" si="22"/>
        <v/>
      </c>
      <c r="I154" s="184" t="str">
        <f t="shared" ca="1" si="23"/>
        <v/>
      </c>
      <c r="J154" s="184" t="str">
        <f t="shared" ca="1" si="24"/>
        <v/>
      </c>
      <c r="K154" s="60"/>
    </row>
    <row r="155" spans="1:11" x14ac:dyDescent="0.2">
      <c r="A155" s="60"/>
      <c r="B155" s="119">
        <v>0.32</v>
      </c>
      <c r="C155" s="60">
        <f t="shared" ca="1" si="18"/>
        <v>35.64</v>
      </c>
      <c r="D155" s="60">
        <f t="shared" ca="1" si="17"/>
        <v>10617.28395061728</v>
      </c>
      <c r="E155" s="60">
        <f t="shared" ca="1" si="19"/>
        <v>378399.99999999988</v>
      </c>
      <c r="F155" s="60">
        <f t="shared" ca="1" si="20"/>
        <v>100599.99999999997</v>
      </c>
      <c r="G155" s="184" t="str">
        <f t="shared" ca="1" si="21"/>
        <v/>
      </c>
      <c r="H155" s="184" t="str">
        <f t="shared" ca="1" si="22"/>
        <v/>
      </c>
      <c r="I155" s="184" t="str">
        <f t="shared" ca="1" si="23"/>
        <v/>
      </c>
      <c r="J155" s="184" t="str">
        <f t="shared" ca="1" si="24"/>
        <v/>
      </c>
      <c r="K155" s="60"/>
    </row>
    <row r="156" spans="1:11" x14ac:dyDescent="0.2">
      <c r="A156" s="60"/>
      <c r="B156" s="119">
        <v>0.33</v>
      </c>
      <c r="C156" s="60">
        <f t="shared" ca="1" si="18"/>
        <v>35.910000000000004</v>
      </c>
      <c r="D156" s="60">
        <f t="shared" ca="1" si="17"/>
        <v>10370.370370370367</v>
      </c>
      <c r="E156" s="60">
        <f t="shared" ca="1" si="19"/>
        <v>372399.99999999988</v>
      </c>
      <c r="F156" s="60">
        <f t="shared" ca="1" si="20"/>
        <v>99199.999999999971</v>
      </c>
      <c r="G156" s="184" t="str">
        <f t="shared" ca="1" si="21"/>
        <v/>
      </c>
      <c r="H156" s="184" t="str">
        <f t="shared" ca="1" si="22"/>
        <v/>
      </c>
      <c r="I156" s="184" t="str">
        <f t="shared" ca="1" si="23"/>
        <v/>
      </c>
      <c r="J156" s="184" t="str">
        <f t="shared" ca="1" si="24"/>
        <v/>
      </c>
      <c r="K156" s="60"/>
    </row>
    <row r="157" spans="1:11" x14ac:dyDescent="0.2">
      <c r="A157" s="60"/>
      <c r="B157" s="119">
        <v>0.34</v>
      </c>
      <c r="C157" s="60">
        <f t="shared" ca="1" si="18"/>
        <v>36.18</v>
      </c>
      <c r="D157" s="60">
        <f t="shared" ca="1" si="17"/>
        <v>10123.456790123451</v>
      </c>
      <c r="E157" s="60">
        <f t="shared" ca="1" si="19"/>
        <v>366266.66666666645</v>
      </c>
      <c r="F157" s="60">
        <f t="shared" ca="1" si="20"/>
        <v>97666.66666666657</v>
      </c>
      <c r="G157" s="184" t="str">
        <f t="shared" ca="1" si="21"/>
        <v/>
      </c>
      <c r="H157" s="184" t="str">
        <f t="shared" ca="1" si="22"/>
        <v/>
      </c>
      <c r="I157" s="184" t="str">
        <f t="shared" ca="1" si="23"/>
        <v/>
      </c>
      <c r="J157" s="184" t="str">
        <f t="shared" ca="1" si="24"/>
        <v/>
      </c>
      <c r="K157" s="60"/>
    </row>
    <row r="158" spans="1:11" x14ac:dyDescent="0.2">
      <c r="A158" s="60"/>
      <c r="B158" s="119">
        <v>0.35</v>
      </c>
      <c r="C158" s="60">
        <f t="shared" ca="1" si="18"/>
        <v>36.450000000000003</v>
      </c>
      <c r="D158" s="60">
        <f t="shared" ca="1" si="17"/>
        <v>9876.5432098765414</v>
      </c>
      <c r="E158" s="60">
        <f t="shared" ca="1" si="19"/>
        <v>359999.99999999994</v>
      </c>
      <c r="F158" s="60">
        <f t="shared" ca="1" si="20"/>
        <v>96000</v>
      </c>
      <c r="G158" s="184" t="str">
        <f t="shared" ca="1" si="21"/>
        <v/>
      </c>
      <c r="H158" s="184" t="str">
        <f t="shared" ca="1" si="22"/>
        <v/>
      </c>
      <c r="I158" s="184" t="str">
        <f t="shared" ca="1" si="23"/>
        <v/>
      </c>
      <c r="J158" s="184" t="str">
        <f t="shared" ca="1" si="24"/>
        <v/>
      </c>
      <c r="K158" s="60"/>
    </row>
    <row r="159" spans="1:11" x14ac:dyDescent="0.2">
      <c r="A159" s="60"/>
      <c r="B159" s="119">
        <v>0.36</v>
      </c>
      <c r="C159" s="60">
        <f t="shared" ca="1" si="18"/>
        <v>36.72</v>
      </c>
      <c r="D159" s="60">
        <f t="shared" ca="1" si="17"/>
        <v>9629.6296296296259</v>
      </c>
      <c r="E159" s="60">
        <f t="shared" ca="1" si="19"/>
        <v>353599.99999999983</v>
      </c>
      <c r="F159" s="60">
        <f t="shared" ca="1" si="20"/>
        <v>94199.999999999913</v>
      </c>
      <c r="G159" s="184" t="str">
        <f t="shared" ca="1" si="21"/>
        <v/>
      </c>
      <c r="H159" s="184" t="str">
        <f t="shared" ca="1" si="22"/>
        <v/>
      </c>
      <c r="I159" s="184" t="str">
        <f t="shared" ca="1" si="23"/>
        <v/>
      </c>
      <c r="J159" s="184" t="str">
        <f t="shared" ca="1" si="24"/>
        <v/>
      </c>
      <c r="K159" s="60"/>
    </row>
    <row r="160" spans="1:11" x14ac:dyDescent="0.2">
      <c r="A160" s="60"/>
      <c r="B160" s="119">
        <v>0.37</v>
      </c>
      <c r="C160" s="60">
        <f t="shared" ca="1" si="18"/>
        <v>36.99</v>
      </c>
      <c r="D160" s="60">
        <f t="shared" ca="1" si="17"/>
        <v>9382.7160493827105</v>
      </c>
      <c r="E160" s="60">
        <f t="shared" ca="1" si="19"/>
        <v>347066.66666666645</v>
      </c>
      <c r="F160" s="60">
        <f t="shared" ca="1" si="20"/>
        <v>92266.66666666657</v>
      </c>
      <c r="G160" s="184" t="str">
        <f t="shared" ca="1" si="21"/>
        <v/>
      </c>
      <c r="H160" s="184" t="str">
        <f t="shared" ca="1" si="22"/>
        <v/>
      </c>
      <c r="I160" s="184" t="str">
        <f t="shared" ca="1" si="23"/>
        <v/>
      </c>
      <c r="J160" s="184" t="str">
        <f t="shared" ca="1" si="24"/>
        <v/>
      </c>
      <c r="K160" s="60"/>
    </row>
    <row r="161" spans="1:11" x14ac:dyDescent="0.2">
      <c r="A161" s="60"/>
      <c r="B161" s="119">
        <v>0.38</v>
      </c>
      <c r="C161" s="60">
        <f t="shared" ca="1" si="18"/>
        <v>37.26</v>
      </c>
      <c r="D161" s="60">
        <f t="shared" ca="1" si="17"/>
        <v>9135.8024691357969</v>
      </c>
      <c r="E161" s="60">
        <f t="shared" ca="1" si="19"/>
        <v>340399.99999999977</v>
      </c>
      <c r="F161" s="60">
        <f t="shared" ca="1" si="20"/>
        <v>90199.999999999884</v>
      </c>
      <c r="G161" s="184" t="str">
        <f t="shared" ca="1" si="21"/>
        <v/>
      </c>
      <c r="H161" s="184" t="str">
        <f t="shared" ca="1" si="22"/>
        <v/>
      </c>
      <c r="I161" s="184" t="str">
        <f t="shared" ca="1" si="23"/>
        <v/>
      </c>
      <c r="J161" s="184" t="str">
        <f t="shared" ca="1" si="24"/>
        <v/>
      </c>
      <c r="K161" s="60"/>
    </row>
    <row r="162" spans="1:11" x14ac:dyDescent="0.2">
      <c r="A162" s="60"/>
      <c r="B162" s="119">
        <v>0.39</v>
      </c>
      <c r="C162" s="60">
        <f t="shared" ca="1" si="18"/>
        <v>37.53</v>
      </c>
      <c r="D162" s="60">
        <f t="shared" ca="1" si="17"/>
        <v>8888.888888888885</v>
      </c>
      <c r="E162" s="60">
        <f t="shared" ca="1" si="19"/>
        <v>333599.99999999988</v>
      </c>
      <c r="F162" s="60">
        <f t="shared" ca="1" si="20"/>
        <v>87999.999999999971</v>
      </c>
      <c r="G162" s="184" t="str">
        <f t="shared" ca="1" si="21"/>
        <v/>
      </c>
      <c r="H162" s="184" t="str">
        <f t="shared" ca="1" si="22"/>
        <v/>
      </c>
      <c r="I162" s="184" t="str">
        <f t="shared" ca="1" si="23"/>
        <v/>
      </c>
      <c r="J162" s="184" t="str">
        <f t="shared" ca="1" si="24"/>
        <v/>
      </c>
      <c r="K162" s="60"/>
    </row>
    <row r="163" spans="1:11" x14ac:dyDescent="0.2">
      <c r="A163" s="60"/>
      <c r="B163" s="119">
        <v>0.4</v>
      </c>
      <c r="C163" s="60">
        <f t="shared" ca="1" si="18"/>
        <v>37.799999999999997</v>
      </c>
      <c r="D163" s="60">
        <f t="shared" ca="1" si="17"/>
        <v>8641.9753086419714</v>
      </c>
      <c r="E163" s="60">
        <f t="shared" ca="1" si="19"/>
        <v>326666.66666666651</v>
      </c>
      <c r="F163" s="60">
        <f t="shared" ca="1" si="20"/>
        <v>85666.666666666599</v>
      </c>
      <c r="G163" s="184" t="str">
        <f t="shared" ca="1" si="21"/>
        <v/>
      </c>
      <c r="H163" s="184" t="str">
        <f t="shared" ca="1" si="22"/>
        <v/>
      </c>
      <c r="I163" s="184" t="str">
        <f t="shared" ca="1" si="23"/>
        <v/>
      </c>
      <c r="J163" s="184" t="str">
        <f t="shared" ca="1" si="24"/>
        <v/>
      </c>
      <c r="K163" s="60"/>
    </row>
    <row r="164" spans="1:11" x14ac:dyDescent="0.2">
      <c r="A164" s="60"/>
      <c r="B164" s="119">
        <v>0.41</v>
      </c>
      <c r="C164" s="60">
        <f t="shared" ca="1" si="18"/>
        <v>38.07</v>
      </c>
      <c r="D164" s="60">
        <f t="shared" ca="1" si="17"/>
        <v>8395.0617283950578</v>
      </c>
      <c r="E164" s="60">
        <f t="shared" ca="1" si="19"/>
        <v>319599.99999999983</v>
      </c>
      <c r="F164" s="60">
        <f t="shared" ca="1" si="20"/>
        <v>83199.999999999913</v>
      </c>
      <c r="G164" s="184" t="str">
        <f t="shared" ca="1" si="21"/>
        <v/>
      </c>
      <c r="H164" s="184" t="str">
        <f t="shared" ca="1" si="22"/>
        <v/>
      </c>
      <c r="I164" s="184" t="str">
        <f t="shared" ca="1" si="23"/>
        <v/>
      </c>
      <c r="J164" s="184" t="str">
        <f t="shared" ca="1" si="24"/>
        <v/>
      </c>
      <c r="K164" s="60"/>
    </row>
    <row r="165" spans="1:11" x14ac:dyDescent="0.2">
      <c r="A165" s="60"/>
      <c r="B165" s="119">
        <v>0.42</v>
      </c>
      <c r="C165" s="60">
        <f t="shared" ca="1" si="18"/>
        <v>38.339999999999996</v>
      </c>
      <c r="D165" s="60">
        <f t="shared" ca="1" si="17"/>
        <v>8148.1481481481433</v>
      </c>
      <c r="E165" s="60">
        <f t="shared" ca="1" si="19"/>
        <v>312399.99999999977</v>
      </c>
      <c r="F165" s="60">
        <f t="shared" ca="1" si="20"/>
        <v>80599.999999999854</v>
      </c>
      <c r="G165" s="184" t="str">
        <f t="shared" ca="1" si="21"/>
        <v/>
      </c>
      <c r="H165" s="184" t="str">
        <f t="shared" ca="1" si="22"/>
        <v/>
      </c>
      <c r="I165" s="184" t="str">
        <f t="shared" ca="1" si="23"/>
        <v/>
      </c>
      <c r="J165" s="184" t="str">
        <f t="shared" ca="1" si="24"/>
        <v/>
      </c>
      <c r="K165" s="60"/>
    </row>
    <row r="166" spans="1:11" x14ac:dyDescent="0.2">
      <c r="A166" s="60"/>
      <c r="B166" s="119">
        <v>0.43</v>
      </c>
      <c r="C166" s="60">
        <f t="shared" ca="1" si="18"/>
        <v>38.61</v>
      </c>
      <c r="D166" s="60">
        <f t="shared" ca="1" si="17"/>
        <v>7901.2345679012296</v>
      </c>
      <c r="E166" s="60">
        <f t="shared" ca="1" si="19"/>
        <v>305066.66666666645</v>
      </c>
      <c r="F166" s="60">
        <f t="shared" ca="1" si="20"/>
        <v>77866.666666666541</v>
      </c>
      <c r="G166" s="184" t="str">
        <f t="shared" ca="1" si="21"/>
        <v/>
      </c>
      <c r="H166" s="184" t="str">
        <f t="shared" ca="1" si="22"/>
        <v/>
      </c>
      <c r="I166" s="184" t="str">
        <f t="shared" ca="1" si="23"/>
        <v/>
      </c>
      <c r="J166" s="184" t="str">
        <f t="shared" ca="1" si="24"/>
        <v/>
      </c>
      <c r="K166" s="60"/>
    </row>
    <row r="167" spans="1:11" x14ac:dyDescent="0.2">
      <c r="A167" s="60"/>
      <c r="B167" s="119">
        <v>0.44</v>
      </c>
      <c r="C167" s="60">
        <f t="shared" ca="1" si="18"/>
        <v>38.879999999999995</v>
      </c>
      <c r="D167" s="60">
        <f t="shared" ca="1" si="17"/>
        <v>7654.3209876543169</v>
      </c>
      <c r="E167" s="60">
        <f t="shared" ca="1" si="19"/>
        <v>297599.99999999983</v>
      </c>
      <c r="F167" s="60">
        <f t="shared" ca="1" si="20"/>
        <v>74999.999999999913</v>
      </c>
      <c r="G167" s="184" t="str">
        <f t="shared" ca="1" si="21"/>
        <v/>
      </c>
      <c r="H167" s="184" t="str">
        <f t="shared" ca="1" si="22"/>
        <v/>
      </c>
      <c r="I167" s="184" t="str">
        <f t="shared" ca="1" si="23"/>
        <v/>
      </c>
      <c r="J167" s="184" t="str">
        <f t="shared" ca="1" si="24"/>
        <v/>
      </c>
      <c r="K167" s="60"/>
    </row>
    <row r="168" spans="1:11" x14ac:dyDescent="0.2">
      <c r="A168" s="60"/>
      <c r="B168" s="119">
        <v>0.45</v>
      </c>
      <c r="C168" s="60">
        <f t="shared" ca="1" si="18"/>
        <v>39.15</v>
      </c>
      <c r="D168" s="60">
        <f t="shared" ca="1" si="17"/>
        <v>7407.4074074074015</v>
      </c>
      <c r="E168" s="60">
        <f t="shared" ca="1" si="19"/>
        <v>289999.99999999977</v>
      </c>
      <c r="F168" s="60">
        <f t="shared" ca="1" si="20"/>
        <v>71999.999999999884</v>
      </c>
      <c r="G168" s="184" t="str">
        <f t="shared" ca="1" si="21"/>
        <v/>
      </c>
      <c r="H168" s="184" t="str">
        <f t="shared" ca="1" si="22"/>
        <v/>
      </c>
      <c r="I168" s="184" t="str">
        <f t="shared" ca="1" si="23"/>
        <v/>
      </c>
      <c r="J168" s="184" t="str">
        <f t="shared" ca="1" si="24"/>
        <v/>
      </c>
      <c r="K168" s="60"/>
    </row>
    <row r="169" spans="1:11" x14ac:dyDescent="0.2">
      <c r="A169" s="60"/>
      <c r="B169" s="119">
        <v>0.46</v>
      </c>
      <c r="C169" s="60">
        <f t="shared" ca="1" si="18"/>
        <v>39.42</v>
      </c>
      <c r="D169" s="60">
        <f t="shared" ca="1" si="17"/>
        <v>7160.4938271604888</v>
      </c>
      <c r="E169" s="60">
        <f t="shared" ca="1" si="19"/>
        <v>282266.66666666645</v>
      </c>
      <c r="F169" s="60">
        <f t="shared" ca="1" si="20"/>
        <v>68866.666666666541</v>
      </c>
      <c r="G169" s="184" t="str">
        <f t="shared" ca="1" si="21"/>
        <v/>
      </c>
      <c r="H169" s="184" t="str">
        <f t="shared" ca="1" si="22"/>
        <v/>
      </c>
      <c r="I169" s="184" t="str">
        <f t="shared" ca="1" si="23"/>
        <v/>
      </c>
      <c r="J169" s="184" t="str">
        <f t="shared" ca="1" si="24"/>
        <v/>
      </c>
      <c r="K169" s="60"/>
    </row>
    <row r="170" spans="1:11" x14ac:dyDescent="0.2">
      <c r="A170" s="60"/>
      <c r="B170" s="119">
        <v>0.47</v>
      </c>
      <c r="C170" s="60">
        <f t="shared" ca="1" si="18"/>
        <v>39.69</v>
      </c>
      <c r="D170" s="60">
        <f t="shared" ca="1" si="17"/>
        <v>6913.5802469135751</v>
      </c>
      <c r="E170" s="60">
        <f t="shared" ca="1" si="19"/>
        <v>274399.99999999977</v>
      </c>
      <c r="F170" s="60">
        <f t="shared" ca="1" si="20"/>
        <v>65599.999999999884</v>
      </c>
      <c r="G170" s="184" t="str">
        <f t="shared" ca="1" si="21"/>
        <v/>
      </c>
      <c r="H170" s="184" t="str">
        <f t="shared" ca="1" si="22"/>
        <v/>
      </c>
      <c r="I170" s="184" t="str">
        <f t="shared" ca="1" si="23"/>
        <v/>
      </c>
      <c r="J170" s="184" t="str">
        <f t="shared" ca="1" si="24"/>
        <v/>
      </c>
      <c r="K170" s="60"/>
    </row>
    <row r="171" spans="1:11" x14ac:dyDescent="0.2">
      <c r="A171" s="60"/>
      <c r="B171" s="119">
        <v>0.48</v>
      </c>
      <c r="C171" s="60">
        <f t="shared" ca="1" si="18"/>
        <v>39.96</v>
      </c>
      <c r="D171" s="60">
        <f t="shared" ca="1" si="17"/>
        <v>6666.6666666666624</v>
      </c>
      <c r="E171" s="60">
        <f t="shared" ca="1" si="19"/>
        <v>266399.99999999983</v>
      </c>
      <c r="F171" s="60">
        <f t="shared" ca="1" si="20"/>
        <v>62199.999999999913</v>
      </c>
      <c r="G171" s="184" t="str">
        <f t="shared" ca="1" si="21"/>
        <v/>
      </c>
      <c r="H171" s="184" t="str">
        <f t="shared" ca="1" si="22"/>
        <v/>
      </c>
      <c r="I171" s="184" t="str">
        <f t="shared" ca="1" si="23"/>
        <v/>
      </c>
      <c r="J171" s="184" t="str">
        <f t="shared" ca="1" si="24"/>
        <v/>
      </c>
      <c r="K171" s="60"/>
    </row>
    <row r="172" spans="1:11" x14ac:dyDescent="0.2">
      <c r="A172" s="60"/>
      <c r="B172" s="119">
        <v>0.49</v>
      </c>
      <c r="C172" s="60">
        <f t="shared" ca="1" si="18"/>
        <v>40.229999999999997</v>
      </c>
      <c r="D172" s="60">
        <f t="shared" ca="1" si="17"/>
        <v>6419.753086419747</v>
      </c>
      <c r="E172" s="60">
        <f t="shared" ca="1" si="19"/>
        <v>258266.6666666664</v>
      </c>
      <c r="F172" s="60">
        <f t="shared" ca="1" si="20"/>
        <v>58666.666666666511</v>
      </c>
      <c r="G172" s="184" t="str">
        <f t="shared" ca="1" si="21"/>
        <v/>
      </c>
      <c r="H172" s="184" t="str">
        <f t="shared" ca="1" si="22"/>
        <v/>
      </c>
      <c r="I172" s="184" t="str">
        <f t="shared" ca="1" si="23"/>
        <v/>
      </c>
      <c r="J172" s="184" t="str">
        <f t="shared" ca="1" si="24"/>
        <v/>
      </c>
      <c r="K172" s="60"/>
    </row>
    <row r="173" spans="1:11" x14ac:dyDescent="0.2">
      <c r="A173" s="60"/>
      <c r="B173" s="119">
        <v>0.5</v>
      </c>
      <c r="C173" s="60">
        <f t="shared" ca="1" si="18"/>
        <v>40.5</v>
      </c>
      <c r="D173" s="60">
        <f t="shared" ca="1" si="17"/>
        <v>6172.8395061728343</v>
      </c>
      <c r="E173" s="60">
        <f t="shared" ca="1" si="19"/>
        <v>249999.9999999998</v>
      </c>
      <c r="F173" s="60">
        <f t="shared" ca="1" si="20"/>
        <v>54999.999999999884</v>
      </c>
      <c r="G173" s="184" t="str">
        <f t="shared" ca="1" si="21"/>
        <v/>
      </c>
      <c r="H173" s="184" t="str">
        <f t="shared" ca="1" si="22"/>
        <v/>
      </c>
      <c r="I173" s="184" t="str">
        <f t="shared" ca="1" si="23"/>
        <v/>
      </c>
      <c r="J173" s="184" t="str">
        <f t="shared" ca="1" si="24"/>
        <v/>
      </c>
      <c r="K173" s="60"/>
    </row>
    <row r="174" spans="1:11" x14ac:dyDescent="0.2">
      <c r="A174" s="60"/>
      <c r="B174" s="194" t="s">
        <v>54</v>
      </c>
      <c r="C174" s="60"/>
      <c r="D174" s="60"/>
      <c r="E174" s="60"/>
      <c r="F174" s="105">
        <f ca="1">MAX(F73:F173)</f>
        <v>107266.66666666657</v>
      </c>
      <c r="G174" s="105">
        <f ca="1">AVERAGE(G73:G173)</f>
        <v>32.94</v>
      </c>
      <c r="H174" s="105">
        <f ca="1">AVERAGE(H73:H173)</f>
        <v>13086.419753086417</v>
      </c>
      <c r="I174" s="105">
        <f ca="1">+H174*G174</f>
        <v>431066.66666666651</v>
      </c>
      <c r="J174" s="105">
        <f ca="1">+I174-(E$9*H174)-E$10</f>
        <v>107266.66666666657</v>
      </c>
      <c r="K174" s="60"/>
    </row>
    <row r="175" spans="1:11" x14ac:dyDescent="0.2">
      <c r="A175" s="60"/>
      <c r="B175" s="119"/>
      <c r="C175" s="60"/>
      <c r="D175" s="60"/>
      <c r="E175" s="60"/>
      <c r="F175" s="60"/>
      <c r="G175" s="60"/>
      <c r="H175" s="60"/>
      <c r="I175" s="60"/>
      <c r="J175" s="60"/>
      <c r="K175" s="60"/>
    </row>
    <row r="176" spans="1:11" x14ac:dyDescent="0.2">
      <c r="A176" s="60"/>
      <c r="B176" s="119"/>
      <c r="C176" s="60"/>
      <c r="D176" s="60"/>
      <c r="E176" s="60"/>
      <c r="F176" s="60"/>
      <c r="G176" s="60"/>
      <c r="H176" s="60"/>
      <c r="I176" s="60"/>
      <c r="J176" s="60"/>
      <c r="K176" s="60"/>
    </row>
    <row r="177" spans="1:11" x14ac:dyDescent="0.2">
      <c r="A177" s="60"/>
      <c r="B177" s="119"/>
      <c r="C177" s="60"/>
      <c r="D177" s="60"/>
      <c r="E177" s="60"/>
      <c r="F177" s="60"/>
      <c r="G177" s="60"/>
      <c r="H177" s="60"/>
      <c r="I177" s="60"/>
      <c r="J177" s="60"/>
      <c r="K177" s="60"/>
    </row>
    <row r="178" spans="1:11" x14ac:dyDescent="0.2">
      <c r="B178" s="103"/>
    </row>
    <row r="179" spans="1:11" x14ac:dyDescent="0.2">
      <c r="B179" s="103"/>
    </row>
    <row r="180" spans="1:11" x14ac:dyDescent="0.2">
      <c r="B180" s="103"/>
    </row>
    <row r="181" spans="1:11" x14ac:dyDescent="0.2">
      <c r="B181" s="103"/>
    </row>
  </sheetData>
  <sheetProtection algorithmName="SHA-512" hashValue="dynU843YerlbmxGm7uSf/spGQ8XagCpweI8uum4Ait8M/J46jfdynmBG/WWrw8QCBxxXldPxQcYJH92BVM57VA==" saltValue="YsFndQogIXxr0fszMcvU0A==" spinCount="100000" sheet="1" objects="1" scenarios="1" selectLockedCells="1" selectUnlockedCells="1"/>
  <phoneticPr fontId="0" type="noConversion"/>
  <pageMargins left="0.75" right="0.75" top="1" bottom="1" header="0.5" footer="0.5"/>
  <pageSetup orientation="portrait" horizontalDpi="360" verticalDpi="0" copies="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4AAC4-0A7C-476F-90A0-1B6684A256A7}">
  <dimension ref="B2:J107"/>
  <sheetViews>
    <sheetView showGridLines="0" workbookViewId="0"/>
  </sheetViews>
  <sheetFormatPr defaultRowHeight="11.25" x14ac:dyDescent="0.2"/>
  <cols>
    <col min="1" max="1" width="9.140625" style="232"/>
    <col min="2" max="2" width="17.140625" style="232" bestFit="1" customWidth="1"/>
    <col min="3" max="3" width="13.28515625" style="232" bestFit="1" customWidth="1"/>
    <col min="4" max="5" width="9.28515625" style="232" bestFit="1" customWidth="1"/>
    <col min="6" max="6" width="9.140625" style="232"/>
    <col min="7" max="7" width="9.28515625" style="232" bestFit="1" customWidth="1"/>
    <col min="8" max="8" width="9.140625" style="232"/>
    <col min="9" max="9" width="9.28515625" style="232" bestFit="1" customWidth="1"/>
    <col min="10" max="10" width="16.42578125" style="232" customWidth="1"/>
    <col min="11" max="16384" width="9.140625" style="232"/>
  </cols>
  <sheetData>
    <row r="2" s="232" customFormat="1" x14ac:dyDescent="0.2"/>
    <row r="41" spans="2:5" x14ac:dyDescent="0.2">
      <c r="E41" s="233">
        <f>SUM(E42:E46)</f>
        <v>999</v>
      </c>
    </row>
    <row r="42" spans="2:5" x14ac:dyDescent="0.2">
      <c r="B42" s="234">
        <f>1</f>
        <v>1</v>
      </c>
      <c r="C42" s="234" t="s">
        <v>149</v>
      </c>
      <c r="D42" s="234">
        <f>IFERROR(CODE(C42),0)</f>
        <v>112</v>
      </c>
      <c r="E42" s="234">
        <f>B42*D42</f>
        <v>112</v>
      </c>
    </row>
    <row r="43" spans="2:5" x14ac:dyDescent="0.2">
      <c r="B43" s="234">
        <f t="shared" ref="B43:B46" si="0">B42+1</f>
        <v>2</v>
      </c>
      <c r="C43" s="234" t="s">
        <v>147</v>
      </c>
      <c r="D43" s="234">
        <f t="shared" ref="D43:D46" si="1">IFERROR(CODE(C43),0)</f>
        <v>98</v>
      </c>
      <c r="E43" s="234">
        <f t="shared" ref="E43:E46" si="2">B43*D43</f>
        <v>196</v>
      </c>
    </row>
    <row r="44" spans="2:5" x14ac:dyDescent="0.2">
      <c r="B44" s="234">
        <f t="shared" si="0"/>
        <v>3</v>
      </c>
      <c r="C44" s="234" t="s">
        <v>150</v>
      </c>
      <c r="D44" s="234">
        <f t="shared" si="1"/>
        <v>101</v>
      </c>
      <c r="E44" s="234">
        <f t="shared" si="2"/>
        <v>303</v>
      </c>
    </row>
    <row r="45" spans="2:5" x14ac:dyDescent="0.2">
      <c r="B45" s="234">
        <f t="shared" si="0"/>
        <v>4</v>
      </c>
      <c r="C45" s="234" t="s">
        <v>148</v>
      </c>
      <c r="D45" s="234">
        <f t="shared" si="1"/>
        <v>97</v>
      </c>
      <c r="E45" s="234">
        <f t="shared" si="2"/>
        <v>388</v>
      </c>
    </row>
    <row r="46" spans="2:5" x14ac:dyDescent="0.2">
      <c r="B46" s="234">
        <f t="shared" si="0"/>
        <v>5</v>
      </c>
      <c r="C46" s="234"/>
      <c r="D46" s="234">
        <f t="shared" si="1"/>
        <v>0</v>
      </c>
      <c r="E46" s="234">
        <f t="shared" si="2"/>
        <v>0</v>
      </c>
    </row>
    <row r="50" spans="2:10" x14ac:dyDescent="0.2">
      <c r="B50" s="234" t="str">
        <f ca="1">IF(scratch!B55=TRUE,"Licensed to "&amp;Welcome!C18, Welcome!C20&amp;" In Evaluation Mode some results are Locked and not calculated.")</f>
        <v>Not Licensed, for Evaluation Only. In Evaluation Mode some results are Locked and not calculated.</v>
      </c>
    </row>
    <row r="52" spans="2:10" x14ac:dyDescent="0.2">
      <c r="B52" s="235" t="s">
        <v>146</v>
      </c>
      <c r="C52" s="235">
        <v>500000</v>
      </c>
      <c r="D52" s="235"/>
    </row>
    <row r="53" spans="2:10" x14ac:dyDescent="0.2">
      <c r="B53" s="234" t="b">
        <f>IFERROR(AND(ISTEXT(Welcome!C18),LEN(Welcome!C18)&gt;6),FALSE)</f>
        <v>0</v>
      </c>
      <c r="C53" s="235"/>
      <c r="D53" s="235"/>
    </row>
    <row r="54" spans="2:10" x14ac:dyDescent="0.2">
      <c r="B54" s="234" t="b">
        <f>IFERROR(AND(ISNUMBER(INT(Welcome!C19)),LEN(Welcome!C19)&gt;8),FALSE)</f>
        <v>0</v>
      </c>
      <c r="C54" s="236" t="b">
        <f>IFERROR(Welcome!C19/scratch!E57/E41,FALSE)</f>
        <v>0</v>
      </c>
      <c r="D54" s="235"/>
      <c r="H54" s="237"/>
    </row>
    <row r="55" spans="2:10" x14ac:dyDescent="0.2">
      <c r="B55" s="234" t="b">
        <f ca="1">IFERROR(AND(ISNUMBER(C54),LEN(C54)=8,TODAY()&lt;C55+7),FALSE)</f>
        <v>0</v>
      </c>
      <c r="C55" s="238" t="b">
        <f>IFERROR(DATE(MID(C54,1,4),MID(C54,5,2),MID(C54,7,2)),FALSE)</f>
        <v>0</v>
      </c>
      <c r="D55" s="235"/>
    </row>
    <row r="56" spans="2:10" ht="12.75" x14ac:dyDescent="0.2">
      <c r="C56" s="232">
        <f ca="1">IF(AND(B55=TRUE,ISNUMBER(C55)),IF(C55&gt;TODAY()+3650,2,IF(C55&gt;TODAY()-2,1,0)),0)</f>
        <v>0</v>
      </c>
      <c r="G56" s="239"/>
      <c r="J56" s="240">
        <f>I56*J57*E41</f>
        <v>0</v>
      </c>
    </row>
    <row r="57" spans="2:10" x14ac:dyDescent="0.2">
      <c r="B57" s="234"/>
      <c r="C57" s="241"/>
      <c r="D57" s="234"/>
      <c r="E57" s="233">
        <f>SUM(E58:E107)</f>
        <v>0</v>
      </c>
      <c r="G57" s="234"/>
      <c r="H57" s="241"/>
      <c r="I57" s="234"/>
      <c r="J57" s="233">
        <f>SUM(J58:J107)</f>
        <v>0</v>
      </c>
    </row>
    <row r="58" spans="2:10" x14ac:dyDescent="0.2">
      <c r="B58" s="234">
        <f>1</f>
        <v>1</v>
      </c>
      <c r="C58" s="234" t="str">
        <f>MID(Welcome!$C$18,B58,1)</f>
        <v/>
      </c>
      <c r="D58" s="234">
        <f t="shared" ref="D58:D107" si="3">IFERROR(CODE(C58),0)</f>
        <v>0</v>
      </c>
      <c r="E58" s="234">
        <f t="shared" ref="E58:E107" si="4">B58*D58</f>
        <v>0</v>
      </c>
      <c r="G58" s="234">
        <f>1</f>
        <v>1</v>
      </c>
      <c r="H58" s="234" t="str">
        <f t="shared" ref="H58:H107" si="5">MID($G$56,G58,1)</f>
        <v/>
      </c>
      <c r="I58" s="234">
        <f t="shared" ref="I58:I107" si="6">IFERROR(CODE(H58),0)</f>
        <v>0</v>
      </c>
      <c r="J58" s="234">
        <f t="shared" ref="J58:J107" si="7">G58*I58</f>
        <v>0</v>
      </c>
    </row>
    <row r="59" spans="2:10" x14ac:dyDescent="0.2">
      <c r="B59" s="234">
        <f t="shared" ref="B59:B107" si="8">B58+1</f>
        <v>2</v>
      </c>
      <c r="C59" s="234" t="str">
        <f>MID(Welcome!$C$18,B59,1)</f>
        <v/>
      </c>
      <c r="D59" s="234">
        <f t="shared" si="3"/>
        <v>0</v>
      </c>
      <c r="E59" s="234">
        <f t="shared" si="4"/>
        <v>0</v>
      </c>
      <c r="G59" s="234">
        <f t="shared" ref="G59:G107" si="9">G58+1</f>
        <v>2</v>
      </c>
      <c r="H59" s="234" t="str">
        <f t="shared" si="5"/>
        <v/>
      </c>
      <c r="I59" s="234">
        <f t="shared" si="6"/>
        <v>0</v>
      </c>
      <c r="J59" s="234">
        <f t="shared" si="7"/>
        <v>0</v>
      </c>
    </row>
    <row r="60" spans="2:10" x14ac:dyDescent="0.2">
      <c r="B60" s="234">
        <f t="shared" si="8"/>
        <v>3</v>
      </c>
      <c r="C60" s="234" t="str">
        <f>MID(Welcome!$C$18,B60,1)</f>
        <v/>
      </c>
      <c r="D60" s="234">
        <f t="shared" si="3"/>
        <v>0</v>
      </c>
      <c r="E60" s="234">
        <f t="shared" si="4"/>
        <v>0</v>
      </c>
      <c r="G60" s="234">
        <f t="shared" si="9"/>
        <v>3</v>
      </c>
      <c r="H60" s="234" t="str">
        <f t="shared" si="5"/>
        <v/>
      </c>
      <c r="I60" s="234">
        <f t="shared" si="6"/>
        <v>0</v>
      </c>
      <c r="J60" s="234">
        <f t="shared" si="7"/>
        <v>0</v>
      </c>
    </row>
    <row r="61" spans="2:10" x14ac:dyDescent="0.2">
      <c r="B61" s="234">
        <f t="shared" si="8"/>
        <v>4</v>
      </c>
      <c r="C61" s="234" t="str">
        <f>MID(Welcome!$C$18,B61,1)</f>
        <v/>
      </c>
      <c r="D61" s="234">
        <f t="shared" si="3"/>
        <v>0</v>
      </c>
      <c r="E61" s="234">
        <f t="shared" si="4"/>
        <v>0</v>
      </c>
      <c r="G61" s="234">
        <f t="shared" si="9"/>
        <v>4</v>
      </c>
      <c r="H61" s="234" t="str">
        <f t="shared" si="5"/>
        <v/>
      </c>
      <c r="I61" s="234">
        <f t="shared" si="6"/>
        <v>0</v>
      </c>
      <c r="J61" s="234">
        <f t="shared" si="7"/>
        <v>0</v>
      </c>
    </row>
    <row r="62" spans="2:10" x14ac:dyDescent="0.2">
      <c r="B62" s="234">
        <f t="shared" si="8"/>
        <v>5</v>
      </c>
      <c r="C62" s="234" t="str">
        <f>MID(Welcome!$C$18,B62,1)</f>
        <v/>
      </c>
      <c r="D62" s="234">
        <f t="shared" si="3"/>
        <v>0</v>
      </c>
      <c r="E62" s="234">
        <f t="shared" si="4"/>
        <v>0</v>
      </c>
      <c r="G62" s="234">
        <f t="shared" si="9"/>
        <v>5</v>
      </c>
      <c r="H62" s="234" t="str">
        <f t="shared" si="5"/>
        <v/>
      </c>
      <c r="I62" s="234">
        <f t="shared" si="6"/>
        <v>0</v>
      </c>
      <c r="J62" s="234">
        <f t="shared" si="7"/>
        <v>0</v>
      </c>
    </row>
    <row r="63" spans="2:10" x14ac:dyDescent="0.2">
      <c r="B63" s="234">
        <f t="shared" si="8"/>
        <v>6</v>
      </c>
      <c r="C63" s="234" t="str">
        <f>MID(Welcome!$C$18,B63,1)</f>
        <v/>
      </c>
      <c r="D63" s="234">
        <f t="shared" si="3"/>
        <v>0</v>
      </c>
      <c r="E63" s="234">
        <f t="shared" si="4"/>
        <v>0</v>
      </c>
      <c r="G63" s="234">
        <f t="shared" si="9"/>
        <v>6</v>
      </c>
      <c r="H63" s="234" t="str">
        <f t="shared" si="5"/>
        <v/>
      </c>
      <c r="I63" s="234">
        <f t="shared" si="6"/>
        <v>0</v>
      </c>
      <c r="J63" s="234">
        <f t="shared" si="7"/>
        <v>0</v>
      </c>
    </row>
    <row r="64" spans="2:10" x14ac:dyDescent="0.2">
      <c r="B64" s="234">
        <f t="shared" si="8"/>
        <v>7</v>
      </c>
      <c r="C64" s="234" t="str">
        <f>MID(Welcome!$C$18,B64,1)</f>
        <v/>
      </c>
      <c r="D64" s="234">
        <f t="shared" si="3"/>
        <v>0</v>
      </c>
      <c r="E64" s="234">
        <f t="shared" si="4"/>
        <v>0</v>
      </c>
      <c r="G64" s="234">
        <f t="shared" si="9"/>
        <v>7</v>
      </c>
      <c r="H64" s="234" t="str">
        <f t="shared" si="5"/>
        <v/>
      </c>
      <c r="I64" s="234">
        <f t="shared" si="6"/>
        <v>0</v>
      </c>
      <c r="J64" s="234">
        <f t="shared" si="7"/>
        <v>0</v>
      </c>
    </row>
    <row r="65" spans="2:10" x14ac:dyDescent="0.2">
      <c r="B65" s="234">
        <f t="shared" si="8"/>
        <v>8</v>
      </c>
      <c r="C65" s="234" t="str">
        <f>MID(Welcome!$C$18,B65,1)</f>
        <v/>
      </c>
      <c r="D65" s="234">
        <f t="shared" si="3"/>
        <v>0</v>
      </c>
      <c r="E65" s="234">
        <f t="shared" si="4"/>
        <v>0</v>
      </c>
      <c r="G65" s="234">
        <f t="shared" si="9"/>
        <v>8</v>
      </c>
      <c r="H65" s="234" t="str">
        <f t="shared" si="5"/>
        <v/>
      </c>
      <c r="I65" s="234">
        <f t="shared" si="6"/>
        <v>0</v>
      </c>
      <c r="J65" s="234">
        <f t="shared" si="7"/>
        <v>0</v>
      </c>
    </row>
    <row r="66" spans="2:10" x14ac:dyDescent="0.2">
      <c r="B66" s="234">
        <f t="shared" si="8"/>
        <v>9</v>
      </c>
      <c r="C66" s="234" t="str">
        <f>MID(Welcome!$C$18,B66,1)</f>
        <v/>
      </c>
      <c r="D66" s="234">
        <f t="shared" si="3"/>
        <v>0</v>
      </c>
      <c r="E66" s="234">
        <f t="shared" si="4"/>
        <v>0</v>
      </c>
      <c r="G66" s="234">
        <f t="shared" si="9"/>
        <v>9</v>
      </c>
      <c r="H66" s="234" t="str">
        <f t="shared" si="5"/>
        <v/>
      </c>
      <c r="I66" s="234">
        <f t="shared" si="6"/>
        <v>0</v>
      </c>
      <c r="J66" s="234">
        <f t="shared" si="7"/>
        <v>0</v>
      </c>
    </row>
    <row r="67" spans="2:10" x14ac:dyDescent="0.2">
      <c r="B67" s="234">
        <f t="shared" si="8"/>
        <v>10</v>
      </c>
      <c r="C67" s="234" t="str">
        <f>MID(Welcome!$C$18,B67,1)</f>
        <v/>
      </c>
      <c r="D67" s="234">
        <f t="shared" si="3"/>
        <v>0</v>
      </c>
      <c r="E67" s="234">
        <f t="shared" si="4"/>
        <v>0</v>
      </c>
      <c r="G67" s="234">
        <f t="shared" si="9"/>
        <v>10</v>
      </c>
      <c r="H67" s="234" t="str">
        <f t="shared" si="5"/>
        <v/>
      </c>
      <c r="I67" s="234">
        <f t="shared" si="6"/>
        <v>0</v>
      </c>
      <c r="J67" s="234">
        <f t="shared" si="7"/>
        <v>0</v>
      </c>
    </row>
    <row r="68" spans="2:10" x14ac:dyDescent="0.2">
      <c r="B68" s="234">
        <f t="shared" si="8"/>
        <v>11</v>
      </c>
      <c r="C68" s="234" t="str">
        <f>MID(Welcome!$C$18,B68,1)</f>
        <v/>
      </c>
      <c r="D68" s="234">
        <f t="shared" si="3"/>
        <v>0</v>
      </c>
      <c r="E68" s="234">
        <f t="shared" si="4"/>
        <v>0</v>
      </c>
      <c r="G68" s="234">
        <f t="shared" si="9"/>
        <v>11</v>
      </c>
      <c r="H68" s="234" t="str">
        <f t="shared" si="5"/>
        <v/>
      </c>
      <c r="I68" s="234">
        <f t="shared" si="6"/>
        <v>0</v>
      </c>
      <c r="J68" s="234">
        <f t="shared" si="7"/>
        <v>0</v>
      </c>
    </row>
    <row r="69" spans="2:10" x14ac:dyDescent="0.2">
      <c r="B69" s="234">
        <f t="shared" si="8"/>
        <v>12</v>
      </c>
      <c r="C69" s="234" t="str">
        <f>MID(Welcome!$C$18,B69,1)</f>
        <v/>
      </c>
      <c r="D69" s="234">
        <f t="shared" si="3"/>
        <v>0</v>
      </c>
      <c r="E69" s="234">
        <f t="shared" si="4"/>
        <v>0</v>
      </c>
      <c r="G69" s="234">
        <f t="shared" si="9"/>
        <v>12</v>
      </c>
      <c r="H69" s="234" t="str">
        <f t="shared" si="5"/>
        <v/>
      </c>
      <c r="I69" s="234">
        <f t="shared" si="6"/>
        <v>0</v>
      </c>
      <c r="J69" s="234">
        <f t="shared" si="7"/>
        <v>0</v>
      </c>
    </row>
    <row r="70" spans="2:10" x14ac:dyDescent="0.2">
      <c r="B70" s="234">
        <f t="shared" si="8"/>
        <v>13</v>
      </c>
      <c r="C70" s="234" t="str">
        <f>MID(Welcome!$C$18,B70,1)</f>
        <v/>
      </c>
      <c r="D70" s="234">
        <f t="shared" si="3"/>
        <v>0</v>
      </c>
      <c r="E70" s="234">
        <f t="shared" si="4"/>
        <v>0</v>
      </c>
      <c r="G70" s="234">
        <f t="shared" si="9"/>
        <v>13</v>
      </c>
      <c r="H70" s="234" t="str">
        <f t="shared" si="5"/>
        <v/>
      </c>
      <c r="I70" s="234">
        <f t="shared" si="6"/>
        <v>0</v>
      </c>
      <c r="J70" s="234">
        <f t="shared" si="7"/>
        <v>0</v>
      </c>
    </row>
    <row r="71" spans="2:10" x14ac:dyDescent="0.2">
      <c r="B71" s="234">
        <f t="shared" si="8"/>
        <v>14</v>
      </c>
      <c r="C71" s="234" t="str">
        <f>MID(Welcome!$C$18,B71,1)</f>
        <v/>
      </c>
      <c r="D71" s="234">
        <f t="shared" si="3"/>
        <v>0</v>
      </c>
      <c r="E71" s="234">
        <f t="shared" si="4"/>
        <v>0</v>
      </c>
      <c r="G71" s="234">
        <f t="shared" si="9"/>
        <v>14</v>
      </c>
      <c r="H71" s="234" t="str">
        <f t="shared" si="5"/>
        <v/>
      </c>
      <c r="I71" s="234">
        <f t="shared" si="6"/>
        <v>0</v>
      </c>
      <c r="J71" s="234">
        <f t="shared" si="7"/>
        <v>0</v>
      </c>
    </row>
    <row r="72" spans="2:10" x14ac:dyDescent="0.2">
      <c r="B72" s="234">
        <f t="shared" si="8"/>
        <v>15</v>
      </c>
      <c r="C72" s="234" t="str">
        <f>MID(Welcome!$C$18,B72,1)</f>
        <v/>
      </c>
      <c r="D72" s="234">
        <f t="shared" si="3"/>
        <v>0</v>
      </c>
      <c r="E72" s="234">
        <f t="shared" si="4"/>
        <v>0</v>
      </c>
      <c r="G72" s="234">
        <f t="shared" si="9"/>
        <v>15</v>
      </c>
      <c r="H72" s="234" t="str">
        <f t="shared" si="5"/>
        <v/>
      </c>
      <c r="I72" s="234">
        <f t="shared" si="6"/>
        <v>0</v>
      </c>
      <c r="J72" s="234">
        <f t="shared" si="7"/>
        <v>0</v>
      </c>
    </row>
    <row r="73" spans="2:10" x14ac:dyDescent="0.2">
      <c r="B73" s="234">
        <f t="shared" si="8"/>
        <v>16</v>
      </c>
      <c r="C73" s="234" t="str">
        <f>MID(Welcome!$C$18,B73,1)</f>
        <v/>
      </c>
      <c r="D73" s="234">
        <f t="shared" si="3"/>
        <v>0</v>
      </c>
      <c r="E73" s="234">
        <f t="shared" si="4"/>
        <v>0</v>
      </c>
      <c r="G73" s="234">
        <f t="shared" si="9"/>
        <v>16</v>
      </c>
      <c r="H73" s="234" t="str">
        <f t="shared" si="5"/>
        <v/>
      </c>
      <c r="I73" s="234">
        <f t="shared" si="6"/>
        <v>0</v>
      </c>
      <c r="J73" s="234">
        <f t="shared" si="7"/>
        <v>0</v>
      </c>
    </row>
    <row r="74" spans="2:10" x14ac:dyDescent="0.2">
      <c r="B74" s="234">
        <f t="shared" si="8"/>
        <v>17</v>
      </c>
      <c r="C74" s="234" t="str">
        <f>MID(Welcome!$C$18,B74,1)</f>
        <v/>
      </c>
      <c r="D74" s="234">
        <f t="shared" si="3"/>
        <v>0</v>
      </c>
      <c r="E74" s="234">
        <f t="shared" si="4"/>
        <v>0</v>
      </c>
      <c r="G74" s="234">
        <f t="shared" si="9"/>
        <v>17</v>
      </c>
      <c r="H74" s="234" t="str">
        <f t="shared" si="5"/>
        <v/>
      </c>
      <c r="I74" s="234">
        <f t="shared" si="6"/>
        <v>0</v>
      </c>
      <c r="J74" s="234">
        <f t="shared" si="7"/>
        <v>0</v>
      </c>
    </row>
    <row r="75" spans="2:10" x14ac:dyDescent="0.2">
      <c r="B75" s="234">
        <f t="shared" si="8"/>
        <v>18</v>
      </c>
      <c r="C75" s="234" t="str">
        <f>MID(Welcome!$C$18,B75,1)</f>
        <v/>
      </c>
      <c r="D75" s="234">
        <f t="shared" si="3"/>
        <v>0</v>
      </c>
      <c r="E75" s="234">
        <f t="shared" si="4"/>
        <v>0</v>
      </c>
      <c r="G75" s="234">
        <f t="shared" si="9"/>
        <v>18</v>
      </c>
      <c r="H75" s="234" t="str">
        <f t="shared" si="5"/>
        <v/>
      </c>
      <c r="I75" s="234">
        <f t="shared" si="6"/>
        <v>0</v>
      </c>
      <c r="J75" s="234">
        <f t="shared" si="7"/>
        <v>0</v>
      </c>
    </row>
    <row r="76" spans="2:10" x14ac:dyDescent="0.2">
      <c r="B76" s="234">
        <f t="shared" si="8"/>
        <v>19</v>
      </c>
      <c r="C76" s="234" t="str">
        <f>MID(Welcome!$C$18,B76,1)</f>
        <v/>
      </c>
      <c r="D76" s="234">
        <f t="shared" si="3"/>
        <v>0</v>
      </c>
      <c r="E76" s="234">
        <f t="shared" si="4"/>
        <v>0</v>
      </c>
      <c r="G76" s="234">
        <f t="shared" si="9"/>
        <v>19</v>
      </c>
      <c r="H76" s="234" t="str">
        <f t="shared" si="5"/>
        <v/>
      </c>
      <c r="I76" s="234">
        <f t="shared" si="6"/>
        <v>0</v>
      </c>
      <c r="J76" s="234">
        <f t="shared" si="7"/>
        <v>0</v>
      </c>
    </row>
    <row r="77" spans="2:10" x14ac:dyDescent="0.2">
      <c r="B77" s="234">
        <f t="shared" si="8"/>
        <v>20</v>
      </c>
      <c r="C77" s="234" t="str">
        <f>MID(Welcome!$C$18,B77,1)</f>
        <v/>
      </c>
      <c r="D77" s="234">
        <f t="shared" si="3"/>
        <v>0</v>
      </c>
      <c r="E77" s="234">
        <f t="shared" si="4"/>
        <v>0</v>
      </c>
      <c r="G77" s="234">
        <f t="shared" si="9"/>
        <v>20</v>
      </c>
      <c r="H77" s="234" t="str">
        <f t="shared" si="5"/>
        <v/>
      </c>
      <c r="I77" s="234">
        <f t="shared" si="6"/>
        <v>0</v>
      </c>
      <c r="J77" s="234">
        <f t="shared" si="7"/>
        <v>0</v>
      </c>
    </row>
    <row r="78" spans="2:10" x14ac:dyDescent="0.2">
      <c r="B78" s="234">
        <f t="shared" si="8"/>
        <v>21</v>
      </c>
      <c r="C78" s="234" t="str">
        <f>MID(Welcome!$C$18,B78,1)</f>
        <v/>
      </c>
      <c r="D78" s="234">
        <f t="shared" si="3"/>
        <v>0</v>
      </c>
      <c r="E78" s="234">
        <f t="shared" si="4"/>
        <v>0</v>
      </c>
      <c r="G78" s="234">
        <f t="shared" si="9"/>
        <v>21</v>
      </c>
      <c r="H78" s="234" t="str">
        <f t="shared" si="5"/>
        <v/>
      </c>
      <c r="I78" s="234">
        <f t="shared" si="6"/>
        <v>0</v>
      </c>
      <c r="J78" s="234">
        <f t="shared" si="7"/>
        <v>0</v>
      </c>
    </row>
    <row r="79" spans="2:10" x14ac:dyDescent="0.2">
      <c r="B79" s="234">
        <f t="shared" si="8"/>
        <v>22</v>
      </c>
      <c r="C79" s="234" t="str">
        <f>MID(Welcome!$C$18,B79,1)</f>
        <v/>
      </c>
      <c r="D79" s="234">
        <f t="shared" si="3"/>
        <v>0</v>
      </c>
      <c r="E79" s="234">
        <f t="shared" si="4"/>
        <v>0</v>
      </c>
      <c r="G79" s="234">
        <f t="shared" si="9"/>
        <v>22</v>
      </c>
      <c r="H79" s="234" t="str">
        <f t="shared" si="5"/>
        <v/>
      </c>
      <c r="I79" s="234">
        <f t="shared" si="6"/>
        <v>0</v>
      </c>
      <c r="J79" s="234">
        <f t="shared" si="7"/>
        <v>0</v>
      </c>
    </row>
    <row r="80" spans="2:10" x14ac:dyDescent="0.2">
      <c r="B80" s="234">
        <f t="shared" si="8"/>
        <v>23</v>
      </c>
      <c r="C80" s="234" t="str">
        <f>MID(Welcome!$C$18,B80,1)</f>
        <v/>
      </c>
      <c r="D80" s="234">
        <f t="shared" si="3"/>
        <v>0</v>
      </c>
      <c r="E80" s="234">
        <f t="shared" si="4"/>
        <v>0</v>
      </c>
      <c r="G80" s="234">
        <f t="shared" si="9"/>
        <v>23</v>
      </c>
      <c r="H80" s="234" t="str">
        <f t="shared" si="5"/>
        <v/>
      </c>
      <c r="I80" s="234">
        <f t="shared" si="6"/>
        <v>0</v>
      </c>
      <c r="J80" s="234">
        <f t="shared" si="7"/>
        <v>0</v>
      </c>
    </row>
    <row r="81" spans="2:10" x14ac:dyDescent="0.2">
      <c r="B81" s="234">
        <f t="shared" si="8"/>
        <v>24</v>
      </c>
      <c r="C81" s="234" t="str">
        <f>MID(Welcome!$C$18,B81,1)</f>
        <v/>
      </c>
      <c r="D81" s="234">
        <f t="shared" si="3"/>
        <v>0</v>
      </c>
      <c r="E81" s="234">
        <f t="shared" si="4"/>
        <v>0</v>
      </c>
      <c r="G81" s="234">
        <f t="shared" si="9"/>
        <v>24</v>
      </c>
      <c r="H81" s="234" t="str">
        <f t="shared" si="5"/>
        <v/>
      </c>
      <c r="I81" s="234">
        <f t="shared" si="6"/>
        <v>0</v>
      </c>
      <c r="J81" s="234">
        <f t="shared" si="7"/>
        <v>0</v>
      </c>
    </row>
    <row r="82" spans="2:10" x14ac:dyDescent="0.2">
      <c r="B82" s="234">
        <f t="shared" si="8"/>
        <v>25</v>
      </c>
      <c r="C82" s="234" t="str">
        <f>MID(Welcome!$C$18,B82,1)</f>
        <v/>
      </c>
      <c r="D82" s="234">
        <f t="shared" si="3"/>
        <v>0</v>
      </c>
      <c r="E82" s="234">
        <f t="shared" si="4"/>
        <v>0</v>
      </c>
      <c r="G82" s="234">
        <f t="shared" si="9"/>
        <v>25</v>
      </c>
      <c r="H82" s="234" t="str">
        <f t="shared" si="5"/>
        <v/>
      </c>
      <c r="I82" s="234">
        <f t="shared" si="6"/>
        <v>0</v>
      </c>
      <c r="J82" s="234">
        <f t="shared" si="7"/>
        <v>0</v>
      </c>
    </row>
    <row r="83" spans="2:10" x14ac:dyDescent="0.2">
      <c r="B83" s="234">
        <f t="shared" si="8"/>
        <v>26</v>
      </c>
      <c r="C83" s="234" t="str">
        <f>MID(Welcome!$C$18,B83,1)</f>
        <v/>
      </c>
      <c r="D83" s="234">
        <f t="shared" si="3"/>
        <v>0</v>
      </c>
      <c r="E83" s="234">
        <f t="shared" si="4"/>
        <v>0</v>
      </c>
      <c r="G83" s="234">
        <f t="shared" si="9"/>
        <v>26</v>
      </c>
      <c r="H83" s="234" t="str">
        <f t="shared" si="5"/>
        <v/>
      </c>
      <c r="I83" s="234">
        <f t="shared" si="6"/>
        <v>0</v>
      </c>
      <c r="J83" s="234">
        <f t="shared" si="7"/>
        <v>0</v>
      </c>
    </row>
    <row r="84" spans="2:10" x14ac:dyDescent="0.2">
      <c r="B84" s="234">
        <f t="shared" si="8"/>
        <v>27</v>
      </c>
      <c r="C84" s="234" t="str">
        <f>MID(Welcome!$C$18,B84,1)</f>
        <v/>
      </c>
      <c r="D84" s="234">
        <f t="shared" si="3"/>
        <v>0</v>
      </c>
      <c r="E84" s="234">
        <f t="shared" si="4"/>
        <v>0</v>
      </c>
      <c r="G84" s="234">
        <f t="shared" si="9"/>
        <v>27</v>
      </c>
      <c r="H84" s="234" t="str">
        <f t="shared" si="5"/>
        <v/>
      </c>
      <c r="I84" s="234">
        <f t="shared" si="6"/>
        <v>0</v>
      </c>
      <c r="J84" s="234">
        <f t="shared" si="7"/>
        <v>0</v>
      </c>
    </row>
    <row r="85" spans="2:10" x14ac:dyDescent="0.2">
      <c r="B85" s="234">
        <f t="shared" si="8"/>
        <v>28</v>
      </c>
      <c r="C85" s="234" t="str">
        <f>MID(Welcome!$C$18,B85,1)</f>
        <v/>
      </c>
      <c r="D85" s="234">
        <f t="shared" si="3"/>
        <v>0</v>
      </c>
      <c r="E85" s="234">
        <f t="shared" si="4"/>
        <v>0</v>
      </c>
      <c r="G85" s="234">
        <f t="shared" si="9"/>
        <v>28</v>
      </c>
      <c r="H85" s="234" t="str">
        <f t="shared" si="5"/>
        <v/>
      </c>
      <c r="I85" s="234">
        <f t="shared" si="6"/>
        <v>0</v>
      </c>
      <c r="J85" s="234">
        <f t="shared" si="7"/>
        <v>0</v>
      </c>
    </row>
    <row r="86" spans="2:10" x14ac:dyDescent="0.2">
      <c r="B86" s="234">
        <f t="shared" si="8"/>
        <v>29</v>
      </c>
      <c r="C86" s="234" t="str">
        <f>MID(Welcome!$C$18,B86,1)</f>
        <v/>
      </c>
      <c r="D86" s="234">
        <f t="shared" si="3"/>
        <v>0</v>
      </c>
      <c r="E86" s="234">
        <f t="shared" si="4"/>
        <v>0</v>
      </c>
      <c r="G86" s="234">
        <f t="shared" si="9"/>
        <v>29</v>
      </c>
      <c r="H86" s="234" t="str">
        <f t="shared" si="5"/>
        <v/>
      </c>
      <c r="I86" s="234">
        <f t="shared" si="6"/>
        <v>0</v>
      </c>
      <c r="J86" s="234">
        <f t="shared" si="7"/>
        <v>0</v>
      </c>
    </row>
    <row r="87" spans="2:10" x14ac:dyDescent="0.2">
      <c r="B87" s="234">
        <f t="shared" si="8"/>
        <v>30</v>
      </c>
      <c r="C87" s="234" t="str">
        <f>MID(Welcome!$C$18,B87,1)</f>
        <v/>
      </c>
      <c r="D87" s="234">
        <f t="shared" si="3"/>
        <v>0</v>
      </c>
      <c r="E87" s="234">
        <f t="shared" si="4"/>
        <v>0</v>
      </c>
      <c r="G87" s="234">
        <f t="shared" si="9"/>
        <v>30</v>
      </c>
      <c r="H87" s="234" t="str">
        <f t="shared" si="5"/>
        <v/>
      </c>
      <c r="I87" s="234">
        <f t="shared" si="6"/>
        <v>0</v>
      </c>
      <c r="J87" s="234">
        <f t="shared" si="7"/>
        <v>0</v>
      </c>
    </row>
    <row r="88" spans="2:10" x14ac:dyDescent="0.2">
      <c r="B88" s="234">
        <f t="shared" si="8"/>
        <v>31</v>
      </c>
      <c r="C88" s="234" t="str">
        <f>MID(Welcome!$C$18,B88,1)</f>
        <v/>
      </c>
      <c r="D88" s="234">
        <f t="shared" si="3"/>
        <v>0</v>
      </c>
      <c r="E88" s="234">
        <f t="shared" si="4"/>
        <v>0</v>
      </c>
      <c r="G88" s="234">
        <f t="shared" si="9"/>
        <v>31</v>
      </c>
      <c r="H88" s="234" t="str">
        <f t="shared" si="5"/>
        <v/>
      </c>
      <c r="I88" s="234">
        <f t="shared" si="6"/>
        <v>0</v>
      </c>
      <c r="J88" s="234">
        <f t="shared" si="7"/>
        <v>0</v>
      </c>
    </row>
    <row r="89" spans="2:10" x14ac:dyDescent="0.2">
      <c r="B89" s="234">
        <f t="shared" si="8"/>
        <v>32</v>
      </c>
      <c r="C89" s="234" t="str">
        <f>MID(Welcome!$C$18,B89,1)</f>
        <v/>
      </c>
      <c r="D89" s="234">
        <f t="shared" si="3"/>
        <v>0</v>
      </c>
      <c r="E89" s="234">
        <f t="shared" si="4"/>
        <v>0</v>
      </c>
      <c r="G89" s="234">
        <f t="shared" si="9"/>
        <v>32</v>
      </c>
      <c r="H89" s="234" t="str">
        <f t="shared" si="5"/>
        <v/>
      </c>
      <c r="I89" s="234">
        <f t="shared" si="6"/>
        <v>0</v>
      </c>
      <c r="J89" s="234">
        <f t="shared" si="7"/>
        <v>0</v>
      </c>
    </row>
    <row r="90" spans="2:10" x14ac:dyDescent="0.2">
      <c r="B90" s="234">
        <f t="shared" si="8"/>
        <v>33</v>
      </c>
      <c r="C90" s="234" t="str">
        <f>MID(Welcome!$C$18,B90,1)</f>
        <v/>
      </c>
      <c r="D90" s="234">
        <f t="shared" si="3"/>
        <v>0</v>
      </c>
      <c r="E90" s="234">
        <f t="shared" si="4"/>
        <v>0</v>
      </c>
      <c r="G90" s="234">
        <f t="shared" si="9"/>
        <v>33</v>
      </c>
      <c r="H90" s="234" t="str">
        <f t="shared" si="5"/>
        <v/>
      </c>
      <c r="I90" s="234">
        <f t="shared" si="6"/>
        <v>0</v>
      </c>
      <c r="J90" s="234">
        <f t="shared" si="7"/>
        <v>0</v>
      </c>
    </row>
    <row r="91" spans="2:10" x14ac:dyDescent="0.2">
      <c r="B91" s="234">
        <f t="shared" si="8"/>
        <v>34</v>
      </c>
      <c r="C91" s="234" t="str">
        <f>MID(Welcome!$C$18,B91,1)</f>
        <v/>
      </c>
      <c r="D91" s="234">
        <f t="shared" si="3"/>
        <v>0</v>
      </c>
      <c r="E91" s="234">
        <f t="shared" si="4"/>
        <v>0</v>
      </c>
      <c r="G91" s="234">
        <f t="shared" si="9"/>
        <v>34</v>
      </c>
      <c r="H91" s="234" t="str">
        <f t="shared" si="5"/>
        <v/>
      </c>
      <c r="I91" s="234">
        <f t="shared" si="6"/>
        <v>0</v>
      </c>
      <c r="J91" s="234">
        <f t="shared" si="7"/>
        <v>0</v>
      </c>
    </row>
    <row r="92" spans="2:10" x14ac:dyDescent="0.2">
      <c r="B92" s="234">
        <f t="shared" si="8"/>
        <v>35</v>
      </c>
      <c r="C92" s="234" t="str">
        <f>MID(Welcome!$C$18,B92,1)</f>
        <v/>
      </c>
      <c r="D92" s="234">
        <f t="shared" si="3"/>
        <v>0</v>
      </c>
      <c r="E92" s="234">
        <f t="shared" si="4"/>
        <v>0</v>
      </c>
      <c r="G92" s="234">
        <f t="shared" si="9"/>
        <v>35</v>
      </c>
      <c r="H92" s="234" t="str">
        <f t="shared" si="5"/>
        <v/>
      </c>
      <c r="I92" s="234">
        <f t="shared" si="6"/>
        <v>0</v>
      </c>
      <c r="J92" s="234">
        <f t="shared" si="7"/>
        <v>0</v>
      </c>
    </row>
    <row r="93" spans="2:10" x14ac:dyDescent="0.2">
      <c r="B93" s="234">
        <f t="shared" si="8"/>
        <v>36</v>
      </c>
      <c r="C93" s="234" t="str">
        <f>MID(Welcome!$C$18,B93,1)</f>
        <v/>
      </c>
      <c r="D93" s="234">
        <f t="shared" si="3"/>
        <v>0</v>
      </c>
      <c r="E93" s="234">
        <f t="shared" si="4"/>
        <v>0</v>
      </c>
      <c r="G93" s="234">
        <f t="shared" si="9"/>
        <v>36</v>
      </c>
      <c r="H93" s="234" t="str">
        <f t="shared" si="5"/>
        <v/>
      </c>
      <c r="I93" s="234">
        <f t="shared" si="6"/>
        <v>0</v>
      </c>
      <c r="J93" s="234">
        <f t="shared" si="7"/>
        <v>0</v>
      </c>
    </row>
    <row r="94" spans="2:10" x14ac:dyDescent="0.2">
      <c r="B94" s="234">
        <f t="shared" si="8"/>
        <v>37</v>
      </c>
      <c r="C94" s="234" t="str">
        <f>MID(Welcome!$C$18,B94,1)</f>
        <v/>
      </c>
      <c r="D94" s="234">
        <f t="shared" si="3"/>
        <v>0</v>
      </c>
      <c r="E94" s="234">
        <f t="shared" si="4"/>
        <v>0</v>
      </c>
      <c r="G94" s="234">
        <f t="shared" si="9"/>
        <v>37</v>
      </c>
      <c r="H94" s="234" t="str">
        <f t="shared" si="5"/>
        <v/>
      </c>
      <c r="I94" s="234">
        <f t="shared" si="6"/>
        <v>0</v>
      </c>
      <c r="J94" s="234">
        <f t="shared" si="7"/>
        <v>0</v>
      </c>
    </row>
    <row r="95" spans="2:10" x14ac:dyDescent="0.2">
      <c r="B95" s="234">
        <f t="shared" si="8"/>
        <v>38</v>
      </c>
      <c r="C95" s="234" t="str">
        <f>MID(Welcome!$C$18,B95,1)</f>
        <v/>
      </c>
      <c r="D95" s="234">
        <f t="shared" si="3"/>
        <v>0</v>
      </c>
      <c r="E95" s="234">
        <f t="shared" si="4"/>
        <v>0</v>
      </c>
      <c r="G95" s="234">
        <f t="shared" si="9"/>
        <v>38</v>
      </c>
      <c r="H95" s="234" t="str">
        <f t="shared" si="5"/>
        <v/>
      </c>
      <c r="I95" s="234">
        <f t="shared" si="6"/>
        <v>0</v>
      </c>
      <c r="J95" s="234">
        <f t="shared" si="7"/>
        <v>0</v>
      </c>
    </row>
    <row r="96" spans="2:10" x14ac:dyDescent="0.2">
      <c r="B96" s="234">
        <f t="shared" si="8"/>
        <v>39</v>
      </c>
      <c r="C96" s="234" t="str">
        <f>MID(Welcome!$C$18,B96,1)</f>
        <v/>
      </c>
      <c r="D96" s="234">
        <f t="shared" si="3"/>
        <v>0</v>
      </c>
      <c r="E96" s="234">
        <f t="shared" si="4"/>
        <v>0</v>
      </c>
      <c r="G96" s="234">
        <f t="shared" si="9"/>
        <v>39</v>
      </c>
      <c r="H96" s="234" t="str">
        <f t="shared" si="5"/>
        <v/>
      </c>
      <c r="I96" s="234">
        <f t="shared" si="6"/>
        <v>0</v>
      </c>
      <c r="J96" s="234">
        <f t="shared" si="7"/>
        <v>0</v>
      </c>
    </row>
    <row r="97" spans="2:10" x14ac:dyDescent="0.2">
      <c r="B97" s="234">
        <f t="shared" si="8"/>
        <v>40</v>
      </c>
      <c r="C97" s="234" t="str">
        <f>MID(Welcome!$C$18,B97,1)</f>
        <v/>
      </c>
      <c r="D97" s="234">
        <f t="shared" si="3"/>
        <v>0</v>
      </c>
      <c r="E97" s="234">
        <f t="shared" si="4"/>
        <v>0</v>
      </c>
      <c r="G97" s="234">
        <f t="shared" si="9"/>
        <v>40</v>
      </c>
      <c r="H97" s="234" t="str">
        <f t="shared" si="5"/>
        <v/>
      </c>
      <c r="I97" s="234">
        <f t="shared" si="6"/>
        <v>0</v>
      </c>
      <c r="J97" s="234">
        <f t="shared" si="7"/>
        <v>0</v>
      </c>
    </row>
    <row r="98" spans="2:10" x14ac:dyDescent="0.2">
      <c r="B98" s="234">
        <f t="shared" si="8"/>
        <v>41</v>
      </c>
      <c r="C98" s="234" t="str">
        <f>MID(Welcome!$C$18,B98,1)</f>
        <v/>
      </c>
      <c r="D98" s="234">
        <f t="shared" si="3"/>
        <v>0</v>
      </c>
      <c r="E98" s="234">
        <f t="shared" si="4"/>
        <v>0</v>
      </c>
      <c r="G98" s="234">
        <f t="shared" si="9"/>
        <v>41</v>
      </c>
      <c r="H98" s="234" t="str">
        <f t="shared" si="5"/>
        <v/>
      </c>
      <c r="I98" s="234">
        <f t="shared" si="6"/>
        <v>0</v>
      </c>
      <c r="J98" s="234">
        <f t="shared" si="7"/>
        <v>0</v>
      </c>
    </row>
    <row r="99" spans="2:10" x14ac:dyDescent="0.2">
      <c r="B99" s="234">
        <f t="shared" si="8"/>
        <v>42</v>
      </c>
      <c r="C99" s="234" t="str">
        <f>MID(Welcome!$C$18,B99,1)</f>
        <v/>
      </c>
      <c r="D99" s="234">
        <f t="shared" si="3"/>
        <v>0</v>
      </c>
      <c r="E99" s="234">
        <f t="shared" si="4"/>
        <v>0</v>
      </c>
      <c r="G99" s="234">
        <f t="shared" si="9"/>
        <v>42</v>
      </c>
      <c r="H99" s="234" t="str">
        <f t="shared" si="5"/>
        <v/>
      </c>
      <c r="I99" s="234">
        <f t="shared" si="6"/>
        <v>0</v>
      </c>
      <c r="J99" s="234">
        <f t="shared" si="7"/>
        <v>0</v>
      </c>
    </row>
    <row r="100" spans="2:10" x14ac:dyDescent="0.2">
      <c r="B100" s="234">
        <f t="shared" si="8"/>
        <v>43</v>
      </c>
      <c r="C100" s="234" t="str">
        <f>MID(Welcome!$C$18,B100,1)</f>
        <v/>
      </c>
      <c r="D100" s="234">
        <f t="shared" si="3"/>
        <v>0</v>
      </c>
      <c r="E100" s="234">
        <f t="shared" si="4"/>
        <v>0</v>
      </c>
      <c r="G100" s="234">
        <f t="shared" si="9"/>
        <v>43</v>
      </c>
      <c r="H100" s="234" t="str">
        <f t="shared" si="5"/>
        <v/>
      </c>
      <c r="I100" s="234">
        <f t="shared" si="6"/>
        <v>0</v>
      </c>
      <c r="J100" s="234">
        <f t="shared" si="7"/>
        <v>0</v>
      </c>
    </row>
    <row r="101" spans="2:10" x14ac:dyDescent="0.2">
      <c r="B101" s="234">
        <f t="shared" si="8"/>
        <v>44</v>
      </c>
      <c r="C101" s="234" t="str">
        <f>MID(Welcome!$C$18,B101,1)</f>
        <v/>
      </c>
      <c r="D101" s="234">
        <f t="shared" si="3"/>
        <v>0</v>
      </c>
      <c r="E101" s="234">
        <f t="shared" si="4"/>
        <v>0</v>
      </c>
      <c r="G101" s="234">
        <f t="shared" si="9"/>
        <v>44</v>
      </c>
      <c r="H101" s="234" t="str">
        <f t="shared" si="5"/>
        <v/>
      </c>
      <c r="I101" s="234">
        <f t="shared" si="6"/>
        <v>0</v>
      </c>
      <c r="J101" s="234">
        <f t="shared" si="7"/>
        <v>0</v>
      </c>
    </row>
    <row r="102" spans="2:10" x14ac:dyDescent="0.2">
      <c r="B102" s="234">
        <f t="shared" si="8"/>
        <v>45</v>
      </c>
      <c r="C102" s="234" t="str">
        <f>MID(Welcome!$C$18,B102,1)</f>
        <v/>
      </c>
      <c r="D102" s="234">
        <f t="shared" si="3"/>
        <v>0</v>
      </c>
      <c r="E102" s="234">
        <f t="shared" si="4"/>
        <v>0</v>
      </c>
      <c r="G102" s="234">
        <f t="shared" si="9"/>
        <v>45</v>
      </c>
      <c r="H102" s="234" t="str">
        <f t="shared" si="5"/>
        <v/>
      </c>
      <c r="I102" s="234">
        <f t="shared" si="6"/>
        <v>0</v>
      </c>
      <c r="J102" s="234">
        <f t="shared" si="7"/>
        <v>0</v>
      </c>
    </row>
    <row r="103" spans="2:10" x14ac:dyDescent="0.2">
      <c r="B103" s="234">
        <f t="shared" si="8"/>
        <v>46</v>
      </c>
      <c r="C103" s="234" t="str">
        <f>MID(Welcome!$C$18,B103,1)</f>
        <v/>
      </c>
      <c r="D103" s="234">
        <f t="shared" si="3"/>
        <v>0</v>
      </c>
      <c r="E103" s="234">
        <f t="shared" si="4"/>
        <v>0</v>
      </c>
      <c r="G103" s="234">
        <f t="shared" si="9"/>
        <v>46</v>
      </c>
      <c r="H103" s="234" t="str">
        <f t="shared" si="5"/>
        <v/>
      </c>
      <c r="I103" s="234">
        <f t="shared" si="6"/>
        <v>0</v>
      </c>
      <c r="J103" s="234">
        <f t="shared" si="7"/>
        <v>0</v>
      </c>
    </row>
    <row r="104" spans="2:10" x14ac:dyDescent="0.2">
      <c r="B104" s="234">
        <f t="shared" si="8"/>
        <v>47</v>
      </c>
      <c r="C104" s="234" t="str">
        <f>MID(Welcome!$C$18,B104,1)</f>
        <v/>
      </c>
      <c r="D104" s="234">
        <f t="shared" si="3"/>
        <v>0</v>
      </c>
      <c r="E104" s="234">
        <f t="shared" si="4"/>
        <v>0</v>
      </c>
      <c r="G104" s="234">
        <f t="shared" si="9"/>
        <v>47</v>
      </c>
      <c r="H104" s="234" t="str">
        <f t="shared" si="5"/>
        <v/>
      </c>
      <c r="I104" s="234">
        <f t="shared" si="6"/>
        <v>0</v>
      </c>
      <c r="J104" s="234">
        <f t="shared" si="7"/>
        <v>0</v>
      </c>
    </row>
    <row r="105" spans="2:10" x14ac:dyDescent="0.2">
      <c r="B105" s="234">
        <f t="shared" si="8"/>
        <v>48</v>
      </c>
      <c r="C105" s="234" t="str">
        <f>MID(Welcome!$C$18,B105,1)</f>
        <v/>
      </c>
      <c r="D105" s="234">
        <f t="shared" si="3"/>
        <v>0</v>
      </c>
      <c r="E105" s="234">
        <f t="shared" si="4"/>
        <v>0</v>
      </c>
      <c r="G105" s="234">
        <f t="shared" si="9"/>
        <v>48</v>
      </c>
      <c r="H105" s="234" t="str">
        <f t="shared" si="5"/>
        <v/>
      </c>
      <c r="I105" s="234">
        <f t="shared" si="6"/>
        <v>0</v>
      </c>
      <c r="J105" s="234">
        <f t="shared" si="7"/>
        <v>0</v>
      </c>
    </row>
    <row r="106" spans="2:10" x14ac:dyDescent="0.2">
      <c r="B106" s="234">
        <f t="shared" si="8"/>
        <v>49</v>
      </c>
      <c r="C106" s="234" t="str">
        <f>MID(Welcome!$C$18,B106,1)</f>
        <v/>
      </c>
      <c r="D106" s="234">
        <f t="shared" si="3"/>
        <v>0</v>
      </c>
      <c r="E106" s="234">
        <f t="shared" si="4"/>
        <v>0</v>
      </c>
      <c r="G106" s="234">
        <f t="shared" si="9"/>
        <v>49</v>
      </c>
      <c r="H106" s="234" t="str">
        <f t="shared" si="5"/>
        <v/>
      </c>
      <c r="I106" s="234">
        <f t="shared" si="6"/>
        <v>0</v>
      </c>
      <c r="J106" s="234">
        <f t="shared" si="7"/>
        <v>0</v>
      </c>
    </row>
    <row r="107" spans="2:10" x14ac:dyDescent="0.2">
      <c r="B107" s="234">
        <f t="shared" si="8"/>
        <v>50</v>
      </c>
      <c r="C107" s="234" t="str">
        <f>MID(Welcome!$C$18,B107,1)</f>
        <v/>
      </c>
      <c r="D107" s="234">
        <f t="shared" si="3"/>
        <v>0</v>
      </c>
      <c r="E107" s="234">
        <f t="shared" si="4"/>
        <v>0</v>
      </c>
      <c r="G107" s="234">
        <f t="shared" si="9"/>
        <v>50</v>
      </c>
      <c r="H107" s="234" t="str">
        <f t="shared" si="5"/>
        <v/>
      </c>
      <c r="I107" s="234">
        <f t="shared" si="6"/>
        <v>0</v>
      </c>
      <c r="J107" s="234">
        <f t="shared" si="7"/>
        <v>0</v>
      </c>
    </row>
  </sheetData>
  <sheetProtection algorithmName="SHA-512" hashValue="QXJ3D443bxpcu99HgMsUbrjvLHnsNWKM/dNF7iseR4XqGQcbxQt0Ucam4VsdVtNRy3UKis2cC1fWpdQWb0Dztw==" saltValue="9NwzVgepRcXeOH1+xgkQ6Q=="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6</vt:i4>
      </vt:variant>
      <vt:variant>
        <vt:lpstr>Named Ranges</vt:lpstr>
      </vt:variant>
      <vt:variant>
        <vt:i4>16</vt:i4>
      </vt:variant>
    </vt:vector>
  </HeadingPairs>
  <TitlesOfParts>
    <vt:vector size="28" baseType="lpstr">
      <vt:lpstr>Welcome</vt:lpstr>
      <vt:lpstr>Input</vt:lpstr>
      <vt:lpstr>Breakeven Tables</vt:lpstr>
      <vt:lpstr>Instructions</vt:lpstr>
      <vt:lpstr>Worksheet</vt:lpstr>
      <vt:lpstr>scratch</vt:lpstr>
      <vt:lpstr>Current Price Breakeven Chart</vt:lpstr>
      <vt:lpstr>Increased Price Breakeven Chart</vt:lpstr>
      <vt:lpstr>Decreased Price Breakeven Chart</vt:lpstr>
      <vt:lpstr>Price Analysis Chart</vt:lpstr>
      <vt:lpstr>Optimum Price Breakeven Chart</vt:lpstr>
      <vt:lpstr>Extended Price Analysis Chart</vt:lpstr>
      <vt:lpstr>buyurl</vt:lpstr>
      <vt:lpstr>copy</vt:lpstr>
      <vt:lpstr>inbusname</vt:lpstr>
      <vt:lpstr>inbusrev</vt:lpstr>
      <vt:lpstr>infixcost</vt:lpstr>
      <vt:lpstr>inmonper</vt:lpstr>
      <vt:lpstr>inprice</vt:lpstr>
      <vt:lpstr>invarcost</vt:lpstr>
      <vt:lpstr>licCode</vt:lpstr>
      <vt:lpstr>licEmail</vt:lpstr>
      <vt:lpstr>'Breakeven Tables'!Print_Area</vt:lpstr>
      <vt:lpstr>Input!Print_Area</vt:lpstr>
      <vt:lpstr>Instructions!Print_Area</vt:lpstr>
      <vt:lpstr>scratch!status</vt:lpstr>
      <vt:lpstr>title</vt:lpstr>
      <vt:lpstr>validTo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Break Even Analysis</dc:title>
  <dc:creator>Bizpep</dc:creator>
  <cp:lastModifiedBy>bizpep</cp:lastModifiedBy>
  <cp:lastPrinted>2021-12-08T00:03:26Z</cp:lastPrinted>
  <dcterms:created xsi:type="dcterms:W3CDTF">2000-02-08T04:24:39Z</dcterms:created>
  <dcterms:modified xsi:type="dcterms:W3CDTF">2021-12-08T01:21:32Z</dcterms:modified>
</cp:coreProperties>
</file>